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12270"/>
  </bookViews>
  <sheets>
    <sheet name="achats (2)" sheetId="1" r:id="rId1"/>
  </sheets>
  <externalReferences>
    <externalReference r:id="rId2"/>
  </externalReferences>
  <definedNames>
    <definedName name="_xlnm.Print_Area" localSheetId="0">'achats (2)'!$A$2:$O$61</definedName>
  </definedNames>
  <calcPr calcId="124519"/>
</workbook>
</file>

<file path=xl/calcChain.xml><?xml version="1.0" encoding="utf-8"?>
<calcChain xmlns="http://schemas.openxmlformats.org/spreadsheetml/2006/main">
  <c r="A61" i="1"/>
  <c r="K57"/>
  <c r="A57"/>
  <c r="E54"/>
  <c r="A53"/>
  <c r="A48"/>
  <c r="E47"/>
  <c r="A45"/>
  <c r="D44"/>
  <c r="E39"/>
  <c r="L38"/>
  <c r="K38"/>
  <c r="I38"/>
  <c r="H38"/>
  <c r="F38"/>
  <c r="D38"/>
  <c r="B38"/>
  <c r="H31"/>
  <c r="I28"/>
  <c r="H28"/>
  <c r="G28"/>
  <c r="F28"/>
  <c r="E28"/>
  <c r="D28"/>
  <c r="C28"/>
  <c r="A27"/>
  <c r="E26"/>
  <c r="F26" s="1"/>
  <c r="F60" s="1"/>
  <c r="H26"/>
  <c r="H60" s="1"/>
  <c r="A26"/>
  <c r="A60" s="1"/>
  <c r="K25"/>
  <c r="K59" s="1"/>
  <c r="H25"/>
  <c r="H59" s="1"/>
  <c r="G25"/>
  <c r="G59" s="1"/>
  <c r="A25"/>
  <c r="A59" s="1"/>
  <c r="K24"/>
  <c r="K58" s="1"/>
  <c r="I24"/>
  <c r="I58" s="1"/>
  <c r="H24"/>
  <c r="H58" s="1"/>
  <c r="F24"/>
  <c r="F58" s="1"/>
  <c r="E24"/>
  <c r="E58" s="1"/>
  <c r="A24"/>
  <c r="A58" s="1"/>
  <c r="L23"/>
  <c r="L57" s="1"/>
  <c r="K23"/>
  <c r="G23"/>
  <c r="G57" s="1"/>
  <c r="D23"/>
  <c r="D57" s="1"/>
  <c r="H23"/>
  <c r="H57" s="1"/>
  <c r="A23"/>
  <c r="E22"/>
  <c r="F22" s="1"/>
  <c r="F56" s="1"/>
  <c r="H22"/>
  <c r="H56" s="1"/>
  <c r="A22"/>
  <c r="A56" s="1"/>
  <c r="K21"/>
  <c r="K55" s="1"/>
  <c r="H21"/>
  <c r="H55" s="1"/>
  <c r="G21"/>
  <c r="G55" s="1"/>
  <c r="A21"/>
  <c r="A55" s="1"/>
  <c r="K20"/>
  <c r="K54" s="1"/>
  <c r="I20"/>
  <c r="I54" s="1"/>
  <c r="H20"/>
  <c r="H54" s="1"/>
  <c r="F20"/>
  <c r="F54" s="1"/>
  <c r="E20"/>
  <c r="A20"/>
  <c r="A54" s="1"/>
  <c r="L19"/>
  <c r="L53" s="1"/>
  <c r="K19"/>
  <c r="K53" s="1"/>
  <c r="G19"/>
  <c r="G53" s="1"/>
  <c r="D19"/>
  <c r="D53" s="1"/>
  <c r="H19"/>
  <c r="A19"/>
  <c r="K18"/>
  <c r="K52" s="1"/>
  <c r="H18"/>
  <c r="H52" s="1"/>
  <c r="F18"/>
  <c r="F52" s="1"/>
  <c r="E18"/>
  <c r="E52" s="1"/>
  <c r="A18"/>
  <c r="A52" s="1"/>
  <c r="E17"/>
  <c r="E51" s="1"/>
  <c r="H17"/>
  <c r="H51" s="1"/>
  <c r="A17"/>
  <c r="A51" s="1"/>
  <c r="L16"/>
  <c r="L50" s="1"/>
  <c r="K16"/>
  <c r="K50" s="1"/>
  <c r="I16"/>
  <c r="I50" s="1"/>
  <c r="H16"/>
  <c r="H50" s="1"/>
  <c r="D16"/>
  <c r="D50" s="1"/>
  <c r="A16"/>
  <c r="A50" s="1"/>
  <c r="K15"/>
  <c r="K49" s="1"/>
  <c r="A15"/>
  <c r="A49" s="1"/>
  <c r="H14"/>
  <c r="H48" s="1"/>
  <c r="G14"/>
  <c r="G48" s="1"/>
  <c r="E14"/>
  <c r="E48" s="1"/>
  <c r="D14"/>
  <c r="D48" s="1"/>
  <c r="K14"/>
  <c r="K48" s="1"/>
  <c r="A14"/>
  <c r="K13"/>
  <c r="K47" s="1"/>
  <c r="F13"/>
  <c r="F47" s="1"/>
  <c r="E13"/>
  <c r="H13"/>
  <c r="H47" s="1"/>
  <c r="A13"/>
  <c r="A47" s="1"/>
  <c r="L12"/>
  <c r="L46" s="1"/>
  <c r="K12"/>
  <c r="K46" s="1"/>
  <c r="I12"/>
  <c r="I46" s="1"/>
  <c r="H12"/>
  <c r="H46" s="1"/>
  <c r="D12"/>
  <c r="D46" s="1"/>
  <c r="A12"/>
  <c r="A46" s="1"/>
  <c r="K11"/>
  <c r="K45" s="1"/>
  <c r="A11"/>
  <c r="H10"/>
  <c r="H44" s="1"/>
  <c r="G10"/>
  <c r="G44" s="1"/>
  <c r="E10"/>
  <c r="E44" s="1"/>
  <c r="D10"/>
  <c r="K10"/>
  <c r="K44" s="1"/>
  <c r="A10"/>
  <c r="A44" s="1"/>
  <c r="K9"/>
  <c r="K43" s="1"/>
  <c r="F9"/>
  <c r="F43" s="1"/>
  <c r="E9"/>
  <c r="E43" s="1"/>
  <c r="H9"/>
  <c r="H43" s="1"/>
  <c r="A9"/>
  <c r="A43" s="1"/>
  <c r="L8"/>
  <c r="L42" s="1"/>
  <c r="K8"/>
  <c r="K42" s="1"/>
  <c r="I8"/>
  <c r="I42" s="1"/>
  <c r="H8"/>
  <c r="H42" s="1"/>
  <c r="D8"/>
  <c r="D42" s="1"/>
  <c r="A8"/>
  <c r="A42" s="1"/>
  <c r="K7"/>
  <c r="A7"/>
  <c r="A41" s="1"/>
  <c r="K6"/>
  <c r="K40" s="1"/>
  <c r="I6"/>
  <c r="I40" s="1"/>
  <c r="H6"/>
  <c r="H40" s="1"/>
  <c r="F6"/>
  <c r="F40" s="1"/>
  <c r="E6"/>
  <c r="E40" s="1"/>
  <c r="A6"/>
  <c r="A40" s="1"/>
  <c r="K5"/>
  <c r="K39" s="1"/>
  <c r="I5"/>
  <c r="I39" s="1"/>
  <c r="H5"/>
  <c r="H39" s="1"/>
  <c r="F5"/>
  <c r="F39" s="1"/>
  <c r="E5"/>
  <c r="X4"/>
  <c r="W4"/>
  <c r="V4"/>
  <c r="T4"/>
  <c r="S4"/>
  <c r="Q4"/>
  <c r="P4"/>
  <c r="M38"/>
  <c r="L4"/>
  <c r="L25" s="1"/>
  <c r="L59" s="1"/>
  <c r="K4"/>
  <c r="J24"/>
  <c r="J58" s="1"/>
  <c r="I14"/>
  <c r="I48" s="1"/>
  <c r="G18"/>
  <c r="G52" s="1"/>
  <c r="E4"/>
  <c r="E38" s="1"/>
  <c r="D4"/>
  <c r="D25" s="1"/>
  <c r="D59" s="1"/>
  <c r="C4"/>
  <c r="C53" s="1"/>
  <c r="L2"/>
  <c r="L28" s="1"/>
  <c r="K2"/>
  <c r="K28" s="1"/>
  <c r="J2"/>
  <c r="J28" s="1"/>
  <c r="E2"/>
  <c r="D2"/>
  <c r="W5" l="1"/>
  <c r="K41"/>
  <c r="H53"/>
  <c r="T16"/>
  <c r="M26"/>
  <c r="M60" s="1"/>
  <c r="C40"/>
  <c r="C48"/>
  <c r="C56"/>
  <c r="Y5"/>
  <c r="M29" s="1"/>
  <c r="I7"/>
  <c r="C8"/>
  <c r="M9"/>
  <c r="M43" s="1"/>
  <c r="I11"/>
  <c r="I45" s="1"/>
  <c r="C12"/>
  <c r="M13"/>
  <c r="M47" s="1"/>
  <c r="I15"/>
  <c r="I49" s="1"/>
  <c r="C16"/>
  <c r="D17"/>
  <c r="D51" s="1"/>
  <c r="L17"/>
  <c r="L51" s="1"/>
  <c r="M18"/>
  <c r="M52" s="1"/>
  <c r="J21"/>
  <c r="J55" s="1"/>
  <c r="D22"/>
  <c r="D56" s="1"/>
  <c r="L22"/>
  <c r="L56" s="1"/>
  <c r="J25"/>
  <c r="J59" s="1"/>
  <c r="D26"/>
  <c r="D60" s="1"/>
  <c r="L26"/>
  <c r="L60" s="1"/>
  <c r="C38"/>
  <c r="C43"/>
  <c r="C51"/>
  <c r="C59"/>
  <c r="G5"/>
  <c r="G39" s="1"/>
  <c r="G6"/>
  <c r="G40" s="1"/>
  <c r="H7"/>
  <c r="J8"/>
  <c r="J42" s="1"/>
  <c r="D9"/>
  <c r="D43" s="1"/>
  <c r="L9"/>
  <c r="L43" s="1"/>
  <c r="F10"/>
  <c r="F44" s="1"/>
  <c r="H11"/>
  <c r="H45" s="1"/>
  <c r="J12"/>
  <c r="J46" s="1"/>
  <c r="D13"/>
  <c r="D47" s="1"/>
  <c r="L13"/>
  <c r="L47" s="1"/>
  <c r="F14"/>
  <c r="F48" s="1"/>
  <c r="H15"/>
  <c r="H49" s="1"/>
  <c r="J16"/>
  <c r="J50" s="1"/>
  <c r="C17"/>
  <c r="K17"/>
  <c r="K51" s="1"/>
  <c r="D18"/>
  <c r="D52" s="1"/>
  <c r="L18"/>
  <c r="L52" s="1"/>
  <c r="E19"/>
  <c r="M19"/>
  <c r="M53" s="1"/>
  <c r="G20"/>
  <c r="G54" s="1"/>
  <c r="I21"/>
  <c r="I55" s="1"/>
  <c r="C22"/>
  <c r="K22"/>
  <c r="K56" s="1"/>
  <c r="E23"/>
  <c r="M23"/>
  <c r="M57" s="1"/>
  <c r="G24"/>
  <c r="G58" s="1"/>
  <c r="I25"/>
  <c r="I59" s="1"/>
  <c r="C26"/>
  <c r="K26"/>
  <c r="K60" s="1"/>
  <c r="J38"/>
  <c r="C46"/>
  <c r="C54"/>
  <c r="E60"/>
  <c r="J11"/>
  <c r="J45" s="1"/>
  <c r="J15"/>
  <c r="J49" s="1"/>
  <c r="C25"/>
  <c r="G7"/>
  <c r="G11"/>
  <c r="G45" s="1"/>
  <c r="C13"/>
  <c r="G15"/>
  <c r="G49" s="1"/>
  <c r="J17"/>
  <c r="J51" s="1"/>
  <c r="J26"/>
  <c r="J60" s="1"/>
  <c r="C57"/>
  <c r="M6"/>
  <c r="M40" s="1"/>
  <c r="J9"/>
  <c r="J43" s="1"/>
  <c r="M20"/>
  <c r="M54" s="1"/>
  <c r="I22"/>
  <c r="I56" s="1"/>
  <c r="C44"/>
  <c r="C60"/>
  <c r="D5"/>
  <c r="D39" s="1"/>
  <c r="L5"/>
  <c r="L39" s="1"/>
  <c r="D6"/>
  <c r="D40" s="1"/>
  <c r="L6"/>
  <c r="L40" s="1"/>
  <c r="E7"/>
  <c r="M7"/>
  <c r="M41" s="1"/>
  <c r="G8"/>
  <c r="G42" s="1"/>
  <c r="I9"/>
  <c r="I43" s="1"/>
  <c r="C10"/>
  <c r="E11"/>
  <c r="M11"/>
  <c r="M45" s="1"/>
  <c r="G12"/>
  <c r="G46" s="1"/>
  <c r="I13"/>
  <c r="I47" s="1"/>
  <c r="C14"/>
  <c r="E15"/>
  <c r="M15"/>
  <c r="M49" s="1"/>
  <c r="G16"/>
  <c r="G50" s="1"/>
  <c r="X16"/>
  <c r="I18"/>
  <c r="I52" s="1"/>
  <c r="J19"/>
  <c r="D20"/>
  <c r="D54" s="1"/>
  <c r="L20"/>
  <c r="L54" s="1"/>
  <c r="J23"/>
  <c r="J57" s="1"/>
  <c r="D24"/>
  <c r="D58" s="1"/>
  <c r="L24"/>
  <c r="L58" s="1"/>
  <c r="G38"/>
  <c r="C39"/>
  <c r="C47"/>
  <c r="C55"/>
  <c r="C9"/>
  <c r="M10"/>
  <c r="M44" s="1"/>
  <c r="C18"/>
  <c r="C49"/>
  <c r="L10"/>
  <c r="L44" s="1"/>
  <c r="J13"/>
  <c r="J47" s="1"/>
  <c r="L14"/>
  <c r="L48" s="1"/>
  <c r="I17"/>
  <c r="I51" s="1"/>
  <c r="J18"/>
  <c r="J52" s="1"/>
  <c r="C19"/>
  <c r="M24"/>
  <c r="M58" s="1"/>
  <c r="I26"/>
  <c r="I60" s="1"/>
  <c r="C5"/>
  <c r="C6"/>
  <c r="D7"/>
  <c r="L7"/>
  <c r="J10"/>
  <c r="J44" s="1"/>
  <c r="D11"/>
  <c r="D45" s="1"/>
  <c r="L11"/>
  <c r="L45" s="1"/>
  <c r="J14"/>
  <c r="J48" s="1"/>
  <c r="D15"/>
  <c r="D49" s="1"/>
  <c r="L15"/>
  <c r="L49" s="1"/>
  <c r="G17"/>
  <c r="G51" s="1"/>
  <c r="I19"/>
  <c r="C20"/>
  <c r="E21"/>
  <c r="M21"/>
  <c r="M55" s="1"/>
  <c r="G22"/>
  <c r="G56" s="1"/>
  <c r="I23"/>
  <c r="I57" s="1"/>
  <c r="C24"/>
  <c r="E25"/>
  <c r="M25"/>
  <c r="M59" s="1"/>
  <c r="G26"/>
  <c r="G60" s="1"/>
  <c r="C42"/>
  <c r="C50"/>
  <c r="E56"/>
  <c r="C58"/>
  <c r="J7"/>
  <c r="M17"/>
  <c r="M51" s="1"/>
  <c r="C21"/>
  <c r="M22"/>
  <c r="M56" s="1"/>
  <c r="M14"/>
  <c r="M48" s="1"/>
  <c r="J22"/>
  <c r="J56" s="1"/>
  <c r="C41"/>
  <c r="M5"/>
  <c r="M39" s="1"/>
  <c r="C23"/>
  <c r="C52"/>
  <c r="N4"/>
  <c r="N38" s="1"/>
  <c r="J5"/>
  <c r="J39" s="1"/>
  <c r="J6"/>
  <c r="J40" s="1"/>
  <c r="C7"/>
  <c r="E8"/>
  <c r="M8"/>
  <c r="M42" s="1"/>
  <c r="G9"/>
  <c r="G43" s="1"/>
  <c r="I10"/>
  <c r="I44" s="1"/>
  <c r="C11"/>
  <c r="E12"/>
  <c r="M12"/>
  <c r="M46" s="1"/>
  <c r="G13"/>
  <c r="G47" s="1"/>
  <c r="C15"/>
  <c r="E16"/>
  <c r="M16"/>
  <c r="M50" s="1"/>
  <c r="F17"/>
  <c r="F51" s="1"/>
  <c r="J20"/>
  <c r="J54" s="1"/>
  <c r="D21"/>
  <c r="D55" s="1"/>
  <c r="L21"/>
  <c r="L55" s="1"/>
  <c r="C45"/>
  <c r="N5" l="1"/>
  <c r="N39" s="1"/>
  <c r="N24"/>
  <c r="N58" s="1"/>
  <c r="N26"/>
  <c r="N60" s="1"/>
  <c r="T18"/>
  <c r="H34" s="1"/>
  <c r="T17"/>
  <c r="H33" s="1"/>
  <c r="H32"/>
  <c r="F12"/>
  <c r="F46" s="1"/>
  <c r="E46"/>
  <c r="H41"/>
  <c r="T5"/>
  <c r="K29"/>
  <c r="W7"/>
  <c r="K31" s="1"/>
  <c r="E55"/>
  <c r="F21"/>
  <c r="F55" s="1"/>
  <c r="E53"/>
  <c r="Q16"/>
  <c r="F19"/>
  <c r="N19" s="1"/>
  <c r="N53" s="1"/>
  <c r="I41"/>
  <c r="U5"/>
  <c r="F11"/>
  <c r="F45" s="1"/>
  <c r="E45"/>
  <c r="N20"/>
  <c r="N54" s="1"/>
  <c r="N18"/>
  <c r="N52" s="1"/>
  <c r="N10"/>
  <c r="N44" s="1"/>
  <c r="P16"/>
  <c r="N8"/>
  <c r="N42" s="1"/>
  <c r="F8"/>
  <c r="F42" s="1"/>
  <c r="E42"/>
  <c r="E50"/>
  <c r="F16"/>
  <c r="F50" s="1"/>
  <c r="G41"/>
  <c r="S5"/>
  <c r="D41"/>
  <c r="P5"/>
  <c r="V16"/>
  <c r="J53"/>
  <c r="F7"/>
  <c r="E41"/>
  <c r="Q5"/>
  <c r="W16"/>
  <c r="N22"/>
  <c r="N56" s="1"/>
  <c r="N17"/>
  <c r="N51" s="1"/>
  <c r="N6"/>
  <c r="N40" s="1"/>
  <c r="N13"/>
  <c r="N47" s="1"/>
  <c r="X18"/>
  <c r="L34" s="1"/>
  <c r="L32"/>
  <c r="J41"/>
  <c r="V5"/>
  <c r="E59"/>
  <c r="F25"/>
  <c r="F59" s="1"/>
  <c r="L41"/>
  <c r="X5"/>
  <c r="U16"/>
  <c r="I53"/>
  <c r="F15"/>
  <c r="F49" s="1"/>
  <c r="E49"/>
  <c r="E57"/>
  <c r="F23"/>
  <c r="F57" s="1"/>
  <c r="N15"/>
  <c r="N49" s="1"/>
  <c r="S16"/>
  <c r="N14"/>
  <c r="N48" s="1"/>
  <c r="N9"/>
  <c r="N43" s="1"/>
  <c r="N11" l="1"/>
  <c r="N45" s="1"/>
  <c r="N21"/>
  <c r="N55" s="1"/>
  <c r="N25"/>
  <c r="N59" s="1"/>
  <c r="N23"/>
  <c r="N57" s="1"/>
  <c r="N16"/>
  <c r="N50" s="1"/>
  <c r="X7"/>
  <c r="L31" s="1"/>
  <c r="L29"/>
  <c r="R5"/>
  <c r="F41"/>
  <c r="Q18"/>
  <c r="E34" s="1"/>
  <c r="E32"/>
  <c r="E33" s="1"/>
  <c r="S18"/>
  <c r="G34" s="1"/>
  <c r="G32"/>
  <c r="E29"/>
  <c r="E30" s="1"/>
  <c r="Q7"/>
  <c r="E31" s="1"/>
  <c r="V7"/>
  <c r="J31" s="1"/>
  <c r="J29"/>
  <c r="P18"/>
  <c r="D34" s="1"/>
  <c r="D32"/>
  <c r="P7"/>
  <c r="D31" s="1"/>
  <c r="D29"/>
  <c r="V18"/>
  <c r="J34" s="1"/>
  <c r="J32"/>
  <c r="N12"/>
  <c r="N46" s="1"/>
  <c r="U18"/>
  <c r="I34" s="1"/>
  <c r="I32"/>
  <c r="R16"/>
  <c r="F53"/>
  <c r="H29"/>
  <c r="T6"/>
  <c r="H30" s="1"/>
  <c r="K32"/>
  <c r="W18"/>
  <c r="K34" s="1"/>
  <c r="S7"/>
  <c r="G31" s="1"/>
  <c r="G29"/>
  <c r="U7"/>
  <c r="I31" s="1"/>
  <c r="I29"/>
  <c r="N7"/>
  <c r="N41" s="1"/>
  <c r="R17" l="1"/>
  <c r="F32"/>
  <c r="R18"/>
  <c r="F34" s="1"/>
  <c r="F29"/>
  <c r="R7"/>
  <c r="F31" s="1"/>
</calcChain>
</file>

<file path=xl/sharedStrings.xml><?xml version="1.0" encoding="utf-8"?>
<sst xmlns="http://schemas.openxmlformats.org/spreadsheetml/2006/main" count="58" uniqueCount="36">
  <si>
    <t>lieu d'achat et de départ de l'étape</t>
  </si>
  <si>
    <t>Nb j étape</t>
  </si>
  <si>
    <t>swets</t>
  </si>
  <si>
    <t>barres Nb</t>
  </si>
  <si>
    <t>repas chaud</t>
  </si>
  <si>
    <t>idem Nb</t>
  </si>
  <si>
    <t>fromage</t>
  </si>
  <si>
    <t>huile</t>
  </si>
  <si>
    <t xml:space="preserve">total </t>
  </si>
  <si>
    <t>box</t>
  </si>
  <si>
    <t>Nutella</t>
  </si>
  <si>
    <t>barres Kind gr</t>
  </si>
  <si>
    <t>repas chaud gr</t>
  </si>
  <si>
    <t>repas chaud Nb</t>
  </si>
  <si>
    <t>gruyère</t>
  </si>
  <si>
    <t>noix / cacahouetes</t>
  </si>
  <si>
    <t>thé</t>
  </si>
  <si>
    <t>muesli/biscuits</t>
  </si>
  <si>
    <t>PLUS RAPIDE</t>
  </si>
  <si>
    <t>en grammes</t>
  </si>
  <si>
    <t>Kg</t>
  </si>
  <si>
    <t>Gr</t>
  </si>
  <si>
    <t>Oz</t>
  </si>
  <si>
    <t>par jour</t>
  </si>
  <si>
    <t>jours</t>
  </si>
  <si>
    <t>Départ</t>
  </si>
  <si>
    <t>Achats départ</t>
  </si>
  <si>
    <t>gr</t>
  </si>
  <si>
    <t>Achats Pagosa Spring</t>
  </si>
  <si>
    <t>départ étape</t>
  </si>
  <si>
    <t>barres 40gr</t>
  </si>
  <si>
    <t>noix</t>
  </si>
  <si>
    <t>biscuits</t>
  </si>
  <si>
    <t>En OZ</t>
  </si>
  <si>
    <t>achats de nourriture en envoi de box</t>
  </si>
  <si>
    <t>réception de box de nourriture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</si>
</sst>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3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center" vertical="top" wrapText="1"/>
    </xf>
    <xf numFmtId="3" fontId="2" fillId="2" borderId="5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3" fontId="2" fillId="0" borderId="6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vertical="top" wrapText="1"/>
    </xf>
    <xf numFmtId="3" fontId="2" fillId="6" borderId="6" xfId="0" applyNumberFormat="1" applyFont="1" applyFill="1" applyBorder="1" applyAlignment="1">
      <alignment vertical="top" wrapText="1"/>
    </xf>
    <xf numFmtId="3" fontId="4" fillId="2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1" fontId="2" fillId="2" borderId="7" xfId="0" applyNumberFormat="1" applyFont="1" applyFill="1" applyBorder="1" applyAlignment="1">
      <alignment horizontal="center" vertical="top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3" fontId="4" fillId="7" borderId="1" xfId="1" applyNumberFormat="1" applyFont="1" applyFill="1" applyBorder="1"/>
    <xf numFmtId="3" fontId="2" fillId="7" borderId="1" xfId="0" applyNumberFormat="1" applyFont="1" applyFill="1" applyBorder="1" applyAlignment="1">
      <alignment horizontal="center"/>
    </xf>
    <xf numFmtId="3" fontId="4" fillId="0" borderId="1" xfId="1" applyNumberFormat="1" applyFont="1" applyBorder="1"/>
    <xf numFmtId="0" fontId="2" fillId="8" borderId="1" xfId="0" applyFont="1" applyFill="1" applyBorder="1"/>
    <xf numFmtId="3" fontId="2" fillId="6" borderId="1" xfId="0" applyNumberFormat="1" applyFont="1" applyFill="1" applyBorder="1" applyAlignment="1">
      <alignment horizontal="center"/>
    </xf>
    <xf numFmtId="3" fontId="4" fillId="0" borderId="2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165" fontId="2" fillId="6" borderId="14" xfId="0" applyNumberFormat="1" applyFont="1" applyFill="1" applyBorder="1" applyAlignment="1">
      <alignment horizontal="center"/>
    </xf>
    <xf numFmtId="165" fontId="2" fillId="6" borderId="1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vertical="top" wrapText="1"/>
    </xf>
    <xf numFmtId="3" fontId="0" fillId="2" borderId="4" xfId="0" applyNumberFormat="1" applyFill="1" applyBorder="1" applyAlignment="1">
      <alignment horizontal="center" vertical="top" wrapText="1"/>
    </xf>
    <xf numFmtId="3" fontId="0" fillId="2" borderId="5" xfId="0" applyNumberForma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3" fontId="1" fillId="2" borderId="1" xfId="1" applyNumberFormat="1" applyFont="1" applyFill="1" applyBorder="1"/>
    <xf numFmtId="164" fontId="0" fillId="2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5" fillId="0" borderId="0" xfId="0" applyFont="1"/>
    <xf numFmtId="3" fontId="0" fillId="0" borderId="1" xfId="0" applyNumberFormat="1" applyFill="1" applyBorder="1" applyAlignment="1">
      <alignment horizontal="center"/>
    </xf>
    <xf numFmtId="4" fontId="0" fillId="9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5" borderId="1" xfId="0" applyFill="1" applyBorder="1"/>
    <xf numFmtId="3" fontId="1" fillId="7" borderId="1" xfId="1" applyNumberFormat="1" applyFill="1" applyBorder="1"/>
    <xf numFmtId="3" fontId="0" fillId="7" borderId="1" xfId="0" applyNumberFormat="1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3" fontId="1" fillId="0" borderId="1" xfId="1" applyNumberFormat="1" applyFill="1" applyBorder="1"/>
    <xf numFmtId="0" fontId="0" fillId="8" borderId="1" xfId="0" applyFill="1" applyBorder="1"/>
    <xf numFmtId="0" fontId="0" fillId="0" borderId="1" xfId="0" applyBorder="1" applyAlignment="1">
      <alignment horizontal="center"/>
    </xf>
    <xf numFmtId="3" fontId="0" fillId="0" borderId="1" xfId="0" applyNumberFormat="1" applyFill="1" applyBorder="1" applyAlignment="1">
      <alignment horizontal="center" vertical="top" wrapText="1"/>
    </xf>
    <xf numFmtId="3" fontId="0" fillId="9" borderId="1" xfId="0" applyNumberForma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1" fillId="5" borderId="0" xfId="1" applyNumberFormat="1" applyFill="1" applyBorder="1"/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8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D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le de route"/>
      <sheetName val="climat"/>
      <sheetName val="matos"/>
      <sheetName val="bouffe"/>
      <sheetName val="achats"/>
      <sheetName val="achats (2)"/>
      <sheetName val="mesures ang"/>
      <sheetName val="gaz alcool"/>
      <sheetName val="graph marche réelle"/>
      <sheetName val="Feuil1"/>
      <sheetName val="budget"/>
    </sheetNames>
    <sheetDataSet>
      <sheetData sheetId="0">
        <row r="6">
          <cell r="A6" t="str">
            <v>lordsburg</v>
          </cell>
        </row>
        <row r="7">
          <cell r="A7" t="str">
            <v>Burro Mt Homestead</v>
          </cell>
        </row>
        <row r="8">
          <cell r="A8" t="str">
            <v>Silver City</v>
          </cell>
        </row>
        <row r="9">
          <cell r="A9" t="str">
            <v>Doc Campbell's camp</v>
          </cell>
        </row>
        <row r="10">
          <cell r="A10" t="str">
            <v>Reserve</v>
          </cell>
        </row>
        <row r="11">
          <cell r="A11" t="str">
            <v>Pie Town par regular</v>
          </cell>
        </row>
        <row r="12">
          <cell r="A12" t="str">
            <v>Grants par Sand canyon alt</v>
          </cell>
        </row>
        <row r="13">
          <cell r="A13" t="str">
            <v>Cuba</v>
          </cell>
        </row>
        <row r="14">
          <cell r="A14" t="str">
            <v>Ghost Ranch</v>
          </cell>
        </row>
        <row r="15">
          <cell r="A15" t="str">
            <v>Chama</v>
          </cell>
        </row>
        <row r="16">
          <cell r="A16" t="str">
            <v>Pagosa Spring</v>
          </cell>
        </row>
        <row r="17">
          <cell r="A17" t="str">
            <v>Silverton (Molas pass)</v>
          </cell>
        </row>
        <row r="18">
          <cell r="A18" t="str">
            <v>Lake City</v>
          </cell>
        </row>
        <row r="19">
          <cell r="A19" t="str">
            <v>Monarch Crest store</v>
          </cell>
        </row>
        <row r="20">
          <cell r="A20" t="str">
            <v>Twin Lakes (Buena Vista?)</v>
          </cell>
        </row>
        <row r="21">
          <cell r="A21" t="str">
            <v>Leadville</v>
          </cell>
        </row>
        <row r="22">
          <cell r="A22" t="str">
            <v>Brekenbridge ? Silverthorne?</v>
          </cell>
        </row>
        <row r="23">
          <cell r="A23" t="str">
            <v>Fraser</v>
          </cell>
        </row>
        <row r="24">
          <cell r="A24" t="str">
            <v>Grand Lake</v>
          </cell>
        </row>
        <row r="25">
          <cell r="A25" t="str">
            <v>Steamboat Spring</v>
          </cell>
        </row>
        <row r="26">
          <cell r="A26" t="str">
            <v>Encampment</v>
          </cell>
        </row>
        <row r="27">
          <cell r="A27" t="str">
            <v>Rawlins</v>
          </cell>
        </row>
      </sheetData>
      <sheetData sheetId="1"/>
      <sheetData sheetId="2"/>
      <sheetData sheetId="3">
        <row r="3">
          <cell r="W3" t="str">
            <v>gr</v>
          </cell>
        </row>
        <row r="4">
          <cell r="K4">
            <v>30</v>
          </cell>
        </row>
        <row r="5">
          <cell r="A5" t="str">
            <v>Nutella</v>
          </cell>
          <cell r="G5">
            <v>30</v>
          </cell>
          <cell r="U5">
            <v>6</v>
          </cell>
        </row>
        <row r="6">
          <cell r="A6" t="str">
            <v>barres 40gr</v>
          </cell>
          <cell r="I6">
            <v>200</v>
          </cell>
        </row>
        <row r="7">
          <cell r="U7">
            <v>22</v>
          </cell>
        </row>
        <row r="9">
          <cell r="A9" t="str">
            <v>noix</v>
          </cell>
        </row>
        <row r="10">
          <cell r="A10" t="str">
            <v>thé</v>
          </cell>
        </row>
        <row r="11">
          <cell r="A11" t="str">
            <v>biscuits</v>
          </cell>
          <cell r="G11">
            <v>80</v>
          </cell>
        </row>
      </sheetData>
      <sheetData sheetId="4"/>
      <sheetData sheetId="5"/>
      <sheetData sheetId="6">
        <row r="18">
          <cell r="D18">
            <v>28.35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8"/>
  <sheetViews>
    <sheetView tabSelected="1" workbookViewId="0">
      <selection activeCell="M5" sqref="M5"/>
    </sheetView>
  </sheetViews>
  <sheetFormatPr baseColWidth="10" defaultRowHeight="12.75"/>
  <cols>
    <col min="1" max="1" width="26.140625" customWidth="1"/>
    <col min="2" max="2" width="5.5703125" style="94" customWidth="1"/>
    <col min="3" max="3" width="4.42578125" style="94" customWidth="1"/>
    <col min="4" max="4" width="6.42578125" style="94" customWidth="1"/>
    <col min="5" max="5" width="6.28515625" style="94" customWidth="1"/>
    <col min="6" max="6" width="6.5703125" style="94" customWidth="1"/>
    <col min="7" max="7" width="6.42578125" style="94" customWidth="1"/>
    <col min="8" max="8" width="5.140625" style="94" customWidth="1"/>
    <col min="9" max="9" width="5.28515625" style="94" customWidth="1"/>
    <col min="10" max="10" width="7.28515625" style="94" customWidth="1"/>
    <col min="11" max="11" width="3.85546875" style="108" customWidth="1"/>
    <col min="12" max="12" width="7.28515625" style="94" customWidth="1"/>
    <col min="13" max="13" width="6.42578125" style="94" customWidth="1"/>
    <col min="14" max="14" width="5.42578125" style="94" customWidth="1"/>
    <col min="15" max="15" width="3.85546875" customWidth="1"/>
    <col min="16" max="17" width="7.85546875" customWidth="1"/>
    <col min="18" max="18" width="5.7109375" customWidth="1"/>
    <col min="19" max="19" width="7.85546875" customWidth="1"/>
    <col min="20" max="20" width="8" customWidth="1"/>
    <col min="21" max="24" width="7.85546875" customWidth="1"/>
    <col min="25" max="25" width="9.7109375" customWidth="1"/>
  </cols>
  <sheetData>
    <row r="2" spans="1:25" s="11" customFormat="1" ht="33" customHeight="1" thickBot="1">
      <c r="A2" s="1" t="s">
        <v>0</v>
      </c>
      <c r="B2" s="2" t="s">
        <v>1</v>
      </c>
      <c r="C2" s="3" t="s">
        <v>2</v>
      </c>
      <c r="D2" s="4" t="str">
        <f>[1]bouffe!A5</f>
        <v>Nutella</v>
      </c>
      <c r="E2" s="5" t="str">
        <f>[1]bouffe!A6</f>
        <v>barres 40gr</v>
      </c>
      <c r="F2" s="5" t="s">
        <v>3</v>
      </c>
      <c r="G2" s="4" t="s">
        <v>4</v>
      </c>
      <c r="H2" s="6" t="s">
        <v>5</v>
      </c>
      <c r="I2" s="5" t="s">
        <v>6</v>
      </c>
      <c r="J2" s="4" t="str">
        <f>[1]bouffe!A9</f>
        <v>noix</v>
      </c>
      <c r="K2" s="7" t="str">
        <f>[1]bouffe!A10</f>
        <v>thé</v>
      </c>
      <c r="L2" s="4" t="str">
        <f>[1]bouffe!A11</f>
        <v>biscuits</v>
      </c>
      <c r="M2" s="5" t="s">
        <v>7</v>
      </c>
      <c r="N2" s="8" t="s">
        <v>8</v>
      </c>
      <c r="O2" s="1" t="s">
        <v>9</v>
      </c>
      <c r="P2" s="9" t="s">
        <v>10</v>
      </c>
      <c r="Q2" s="5" t="s">
        <v>11</v>
      </c>
      <c r="R2" s="5" t="s">
        <v>3</v>
      </c>
      <c r="S2" s="9" t="s">
        <v>12</v>
      </c>
      <c r="T2" s="6" t="s">
        <v>13</v>
      </c>
      <c r="U2" s="5" t="s">
        <v>14</v>
      </c>
      <c r="V2" s="4" t="s">
        <v>15</v>
      </c>
      <c r="W2" s="7" t="s">
        <v>16</v>
      </c>
      <c r="X2" s="4" t="s">
        <v>17</v>
      </c>
      <c r="Y2" s="10"/>
    </row>
    <row r="3" spans="1:25" s="11" customFormat="1" ht="12.75" customHeight="1" thickBot="1">
      <c r="A3" s="12" t="s">
        <v>18</v>
      </c>
      <c r="B3" s="2"/>
      <c r="C3" s="13" t="s">
        <v>19</v>
      </c>
      <c r="D3" s="14"/>
      <c r="E3" s="14"/>
      <c r="F3" s="14"/>
      <c r="G3" s="14"/>
      <c r="H3" s="14"/>
      <c r="I3" s="14"/>
      <c r="J3" s="14"/>
      <c r="K3" s="14"/>
      <c r="L3" s="14"/>
      <c r="M3" s="15"/>
      <c r="N3" s="8" t="s">
        <v>20</v>
      </c>
      <c r="O3" s="16"/>
      <c r="P3" s="17" t="s">
        <v>21</v>
      </c>
      <c r="Q3" s="18"/>
      <c r="R3" s="18"/>
      <c r="S3" s="19" t="s">
        <v>22</v>
      </c>
      <c r="T3" s="18"/>
      <c r="U3" s="18"/>
      <c r="V3" s="18"/>
      <c r="W3" s="18"/>
      <c r="X3" s="18"/>
      <c r="Y3" s="10"/>
    </row>
    <row r="4" spans="1:25">
      <c r="A4" s="20" t="s">
        <v>23</v>
      </c>
      <c r="B4" s="21"/>
      <c r="C4" s="22">
        <f>[1]bouffe!K4</f>
        <v>30</v>
      </c>
      <c r="D4" s="22">
        <f>[1]bouffe!G5</f>
        <v>30</v>
      </c>
      <c r="E4" s="22">
        <f>[1]bouffe!I6</f>
        <v>200</v>
      </c>
      <c r="F4" s="22"/>
      <c r="G4" s="22">
        <v>150</v>
      </c>
      <c r="H4" s="22"/>
      <c r="I4" s="22">
        <v>0</v>
      </c>
      <c r="J4" s="22">
        <v>180</v>
      </c>
      <c r="K4" s="22">
        <f>ROUNDDOWN(B4,0)</f>
        <v>0</v>
      </c>
      <c r="L4" s="22">
        <f>[1]bouffe!G11</f>
        <v>80</v>
      </c>
      <c r="M4" s="22">
        <v>60</v>
      </c>
      <c r="N4" s="23">
        <f>SUM(C4:M4)/1000</f>
        <v>0.73</v>
      </c>
      <c r="O4" s="24"/>
      <c r="P4" s="25" t="str">
        <f>[1]bouffe!W3</f>
        <v>gr</v>
      </c>
      <c r="Q4" s="22">
        <f>[1]bouffe!S4</f>
        <v>0</v>
      </c>
      <c r="R4" s="22"/>
      <c r="S4" s="25">
        <f>[1]bouffe!U5</f>
        <v>6</v>
      </c>
      <c r="T4" s="22">
        <f>[1]bouffe!W6</f>
        <v>0</v>
      </c>
      <c r="U4" s="22"/>
      <c r="V4" s="22">
        <f>[1]bouffe!U7+[1]bouffe!W7</f>
        <v>22</v>
      </c>
      <c r="W4" s="22">
        <f>[1]bouffe!U8+[1]bouffe!W8</f>
        <v>0</v>
      </c>
      <c r="X4" s="22">
        <f>ROUNDDOWN(O4,0)</f>
        <v>0</v>
      </c>
      <c r="Y4" s="26" t="s">
        <v>24</v>
      </c>
    </row>
    <row r="5" spans="1:25">
      <c r="A5" s="26" t="s">
        <v>25</v>
      </c>
      <c r="B5" s="27">
        <v>3.5</v>
      </c>
      <c r="C5" s="28">
        <f>C$4*B5</f>
        <v>105</v>
      </c>
      <c r="D5" s="29">
        <f>D$4*(ROUNDDOWN(B5,0))</f>
        <v>90</v>
      </c>
      <c r="E5" s="30">
        <f>E$4*B5</f>
        <v>700</v>
      </c>
      <c r="F5" s="30">
        <f>E5/40</f>
        <v>17.5</v>
      </c>
      <c r="G5" s="29">
        <f>G$4*ROUNDDOWN(B5,0)</f>
        <v>450</v>
      </c>
      <c r="H5" s="31">
        <f>ROUNDDOWN(B5,0)</f>
        <v>3</v>
      </c>
      <c r="I5" s="30">
        <f>I$4*B5</f>
        <v>0</v>
      </c>
      <c r="J5" s="29">
        <f>J$4*B5</f>
        <v>630</v>
      </c>
      <c r="K5" s="30">
        <f>ROUNDDOWN(B5,0)*3</f>
        <v>9</v>
      </c>
      <c r="L5" s="29">
        <f>L$4*ROUNDDOWN(B5,0)</f>
        <v>240</v>
      </c>
      <c r="M5" s="30">
        <f>M$4*B5</f>
        <v>210</v>
      </c>
      <c r="N5" s="23">
        <f>(SUM(C5:M5)-(H5+F5))/1000</f>
        <v>2.4340000000000002</v>
      </c>
      <c r="O5" s="32"/>
      <c r="P5" s="28">
        <f>D7+D9+D11+D14</f>
        <v>240</v>
      </c>
      <c r="Q5" s="28">
        <f>E7+E9+E11+E14</f>
        <v>1680</v>
      </c>
      <c r="R5" s="28">
        <f>F7+F9+F11+F14</f>
        <v>42</v>
      </c>
      <c r="S5" s="28">
        <f>G7+G9+G11+G14</f>
        <v>1200</v>
      </c>
      <c r="T5" s="28">
        <f t="shared" ref="T5:X5" si="0">H7+H9+H11+H14</f>
        <v>8</v>
      </c>
      <c r="U5" s="28">
        <f t="shared" si="0"/>
        <v>0</v>
      </c>
      <c r="V5" s="28">
        <f t="shared" si="0"/>
        <v>1512</v>
      </c>
      <c r="W5" s="28">
        <f t="shared" si="0"/>
        <v>24</v>
      </c>
      <c r="X5" s="28">
        <f t="shared" si="0"/>
        <v>640</v>
      </c>
      <c r="Y5" s="28">
        <f>B7+B9+B11+B14</f>
        <v>8.4</v>
      </c>
    </row>
    <row r="6" spans="1:25">
      <c r="A6" s="33" t="str">
        <f>'[1]feuille de route'!A6</f>
        <v>lordsburg</v>
      </c>
      <c r="B6" s="27">
        <v>2</v>
      </c>
      <c r="C6" s="34">
        <f t="shared" ref="C6:C26" si="1">C$4*B6</f>
        <v>60</v>
      </c>
      <c r="D6" s="34">
        <f t="shared" ref="D6:D26" si="2">D$4*(ROUNDDOWN(B6,0))</f>
        <v>60</v>
      </c>
      <c r="E6" s="34">
        <f t="shared" ref="E6:E26" si="3">E$4*B6</f>
        <v>400</v>
      </c>
      <c r="F6" s="34">
        <f t="shared" ref="F6:F26" si="4">E6/40</f>
        <v>10</v>
      </c>
      <c r="G6" s="34">
        <f t="shared" ref="G6:G26" si="5">G$4*ROUNDDOWN(B6,0)</f>
        <v>300</v>
      </c>
      <c r="H6" s="34">
        <f t="shared" ref="H6:H26" si="6">ROUNDDOWN(B6,0)</f>
        <v>2</v>
      </c>
      <c r="I6" s="34">
        <f t="shared" ref="I6:I26" si="7">I$4*B6</f>
        <v>0</v>
      </c>
      <c r="J6" s="34">
        <f t="shared" ref="J6:J26" si="8">J$4*B6</f>
        <v>360</v>
      </c>
      <c r="K6" s="34">
        <f t="shared" ref="K6:K26" si="9">ROUNDDOWN(B6,0)*3</f>
        <v>6</v>
      </c>
      <c r="L6" s="34">
        <f t="shared" ref="L6:L26" si="10">L$4*ROUNDDOWN(B6,0)</f>
        <v>160</v>
      </c>
      <c r="M6" s="34">
        <f t="shared" ref="M6:M26" si="11">M$4*B6</f>
        <v>120</v>
      </c>
      <c r="N6" s="23">
        <f t="shared" ref="N6:N26" si="12">(SUM(C6:M6)-(H6+F6))/1000</f>
        <v>1.466</v>
      </c>
      <c r="O6" s="24"/>
      <c r="P6" s="28"/>
      <c r="Q6" s="29"/>
      <c r="R6" s="29"/>
      <c r="S6" s="30"/>
      <c r="T6" s="29">
        <f>T5+H5+H6</f>
        <v>13</v>
      </c>
      <c r="U6" s="29"/>
      <c r="V6" s="30"/>
      <c r="W6" s="29"/>
      <c r="X6" s="30"/>
      <c r="Y6" s="26"/>
    </row>
    <row r="7" spans="1:25">
      <c r="A7" s="35" t="str">
        <f>'[1]feuille de route'!A7</f>
        <v>Burro Mt Homestead</v>
      </c>
      <c r="B7" s="27">
        <v>1.2</v>
      </c>
      <c r="C7" s="28">
        <f t="shared" si="1"/>
        <v>36</v>
      </c>
      <c r="D7" s="29">
        <f t="shared" si="2"/>
        <v>30</v>
      </c>
      <c r="E7" s="30">
        <f t="shared" si="3"/>
        <v>240</v>
      </c>
      <c r="F7" s="30">
        <f t="shared" si="4"/>
        <v>6</v>
      </c>
      <c r="G7" s="29">
        <f t="shared" si="5"/>
        <v>150</v>
      </c>
      <c r="H7" s="31">
        <f t="shared" si="6"/>
        <v>1</v>
      </c>
      <c r="I7" s="30">
        <f t="shared" si="7"/>
        <v>0</v>
      </c>
      <c r="J7" s="29">
        <f t="shared" si="8"/>
        <v>216</v>
      </c>
      <c r="K7" s="30">
        <f t="shared" si="9"/>
        <v>3</v>
      </c>
      <c r="L7" s="29">
        <f t="shared" si="10"/>
        <v>80</v>
      </c>
      <c r="M7" s="30">
        <f t="shared" si="11"/>
        <v>72</v>
      </c>
      <c r="N7" s="23">
        <f t="shared" si="12"/>
        <v>0.82699999999999996</v>
      </c>
      <c r="O7" s="36"/>
      <c r="P7" s="37">
        <f>P5/'[1]mesures ang'!$D$18</f>
        <v>8.4656084656084651</v>
      </c>
      <c r="Q7" s="37">
        <f>Q5/'[1]mesures ang'!$D$18</f>
        <v>59.25925925925926</v>
      </c>
      <c r="R7" s="37">
        <f>R5/'[1]mesures ang'!$D$18</f>
        <v>1.4814814814814814</v>
      </c>
      <c r="S7" s="37">
        <f>S5/'[1]mesures ang'!$D$18</f>
        <v>42.328042328042329</v>
      </c>
      <c r="T7" s="37"/>
      <c r="U7" s="37">
        <f>U5/'[1]mesures ang'!$D$18</f>
        <v>0</v>
      </c>
      <c r="V7" s="37">
        <f>V5/'[1]mesures ang'!$D$18</f>
        <v>53.333333333333329</v>
      </c>
      <c r="W7" s="37">
        <f>W5/'[1]mesures ang'!$D$18</f>
        <v>0.84656084656084651</v>
      </c>
      <c r="X7" s="37">
        <f>X5/'[1]mesures ang'!$D$18</f>
        <v>22.57495590828924</v>
      </c>
      <c r="Y7" s="26"/>
    </row>
    <row r="8" spans="1:25">
      <c r="A8" s="33" t="str">
        <f>'[1]feuille de route'!A8</f>
        <v>Silver City</v>
      </c>
      <c r="B8" s="27">
        <v>2</v>
      </c>
      <c r="C8" s="34">
        <f t="shared" si="1"/>
        <v>60</v>
      </c>
      <c r="D8" s="34">
        <f t="shared" si="2"/>
        <v>60</v>
      </c>
      <c r="E8" s="34">
        <f t="shared" si="3"/>
        <v>400</v>
      </c>
      <c r="F8" s="34">
        <f t="shared" si="4"/>
        <v>10</v>
      </c>
      <c r="G8" s="34">
        <f t="shared" si="5"/>
        <v>300</v>
      </c>
      <c r="H8" s="34">
        <f t="shared" si="6"/>
        <v>2</v>
      </c>
      <c r="I8" s="34">
        <f t="shared" si="7"/>
        <v>0</v>
      </c>
      <c r="J8" s="34">
        <f t="shared" si="8"/>
        <v>360</v>
      </c>
      <c r="K8" s="34">
        <f t="shared" si="9"/>
        <v>6</v>
      </c>
      <c r="L8" s="34">
        <f t="shared" si="10"/>
        <v>160</v>
      </c>
      <c r="M8" s="34">
        <f t="shared" si="11"/>
        <v>120</v>
      </c>
      <c r="N8" s="23">
        <f t="shared" si="12"/>
        <v>1.466</v>
      </c>
      <c r="O8" s="24"/>
      <c r="P8" s="28"/>
      <c r="Q8" s="29"/>
      <c r="R8" s="29"/>
      <c r="S8" s="30"/>
      <c r="T8" s="29"/>
      <c r="U8" s="29"/>
      <c r="V8" s="30"/>
      <c r="W8" s="29"/>
      <c r="X8" s="30"/>
      <c r="Y8" s="26"/>
    </row>
    <row r="9" spans="1:25">
      <c r="A9" s="35" t="str">
        <f>'[1]feuille de route'!A9</f>
        <v>Doc Campbell's camp</v>
      </c>
      <c r="B9" s="27">
        <v>0</v>
      </c>
      <c r="C9" s="28">
        <f t="shared" si="1"/>
        <v>0</v>
      </c>
      <c r="D9" s="29">
        <f t="shared" si="2"/>
        <v>0</v>
      </c>
      <c r="E9" s="30">
        <f t="shared" si="3"/>
        <v>0</v>
      </c>
      <c r="F9" s="30">
        <f t="shared" si="4"/>
        <v>0</v>
      </c>
      <c r="G9" s="29">
        <f t="shared" si="5"/>
        <v>0</v>
      </c>
      <c r="H9" s="31">
        <f t="shared" si="6"/>
        <v>0</v>
      </c>
      <c r="I9" s="30">
        <f t="shared" si="7"/>
        <v>0</v>
      </c>
      <c r="J9" s="29">
        <f t="shared" si="8"/>
        <v>0</v>
      </c>
      <c r="K9" s="30">
        <f t="shared" si="9"/>
        <v>0</v>
      </c>
      <c r="L9" s="29">
        <f t="shared" si="10"/>
        <v>0</v>
      </c>
      <c r="M9" s="30">
        <f t="shared" si="11"/>
        <v>0</v>
      </c>
      <c r="N9" s="23">
        <f t="shared" si="12"/>
        <v>0</v>
      </c>
      <c r="O9" s="36"/>
      <c r="P9" s="28"/>
      <c r="Q9" s="29"/>
      <c r="R9" s="29"/>
      <c r="S9" s="30"/>
      <c r="T9" s="29"/>
      <c r="U9" s="29"/>
      <c r="V9" s="30"/>
      <c r="W9" s="29"/>
      <c r="X9" s="30"/>
      <c r="Y9" s="26"/>
    </row>
    <row r="10" spans="1:25">
      <c r="A10" s="33" t="str">
        <f>'[1]feuille de route'!A10</f>
        <v>Reserve</v>
      </c>
      <c r="B10" s="27">
        <v>4.5</v>
      </c>
      <c r="C10" s="34">
        <f t="shared" si="1"/>
        <v>135</v>
      </c>
      <c r="D10" s="34">
        <f t="shared" si="2"/>
        <v>120</v>
      </c>
      <c r="E10" s="34">
        <f t="shared" si="3"/>
        <v>900</v>
      </c>
      <c r="F10" s="34">
        <f t="shared" si="4"/>
        <v>22.5</v>
      </c>
      <c r="G10" s="34">
        <f t="shared" si="5"/>
        <v>600</v>
      </c>
      <c r="H10" s="34">
        <f t="shared" si="6"/>
        <v>4</v>
      </c>
      <c r="I10" s="34">
        <f t="shared" si="7"/>
        <v>0</v>
      </c>
      <c r="J10" s="34">
        <f t="shared" si="8"/>
        <v>810</v>
      </c>
      <c r="K10" s="34">
        <f t="shared" si="9"/>
        <v>12</v>
      </c>
      <c r="L10" s="34">
        <f t="shared" si="10"/>
        <v>320</v>
      </c>
      <c r="M10" s="34">
        <f t="shared" si="11"/>
        <v>270</v>
      </c>
      <c r="N10" s="23">
        <f t="shared" si="12"/>
        <v>3.1669999999999998</v>
      </c>
      <c r="O10" s="24"/>
      <c r="P10" s="28"/>
      <c r="Q10" s="29"/>
      <c r="R10" s="29"/>
      <c r="S10" s="30"/>
      <c r="T10" s="29"/>
      <c r="U10" s="29"/>
      <c r="V10" s="30"/>
      <c r="W10" s="29"/>
      <c r="X10" s="30"/>
      <c r="Y10" s="26"/>
    </row>
    <row r="11" spans="1:25">
      <c r="A11" s="35" t="str">
        <f>'[1]feuille de route'!A11</f>
        <v>Pie Town par regular</v>
      </c>
      <c r="B11" s="27">
        <v>2</v>
      </c>
      <c r="C11" s="28">
        <f t="shared" si="1"/>
        <v>60</v>
      </c>
      <c r="D11" s="29">
        <f t="shared" si="2"/>
        <v>60</v>
      </c>
      <c r="E11" s="30">
        <f t="shared" si="3"/>
        <v>400</v>
      </c>
      <c r="F11" s="30">
        <f t="shared" si="4"/>
        <v>10</v>
      </c>
      <c r="G11" s="29">
        <f t="shared" si="5"/>
        <v>300</v>
      </c>
      <c r="H11" s="31">
        <f t="shared" si="6"/>
        <v>2</v>
      </c>
      <c r="I11" s="30">
        <f t="shared" si="7"/>
        <v>0</v>
      </c>
      <c r="J11" s="29">
        <f t="shared" si="8"/>
        <v>360</v>
      </c>
      <c r="K11" s="30">
        <f t="shared" si="9"/>
        <v>6</v>
      </c>
      <c r="L11" s="29">
        <f t="shared" si="10"/>
        <v>160</v>
      </c>
      <c r="M11" s="30">
        <f t="shared" si="11"/>
        <v>120</v>
      </c>
      <c r="N11" s="23">
        <f t="shared" si="12"/>
        <v>1.466</v>
      </c>
      <c r="O11" s="36"/>
      <c r="P11" s="28"/>
      <c r="Q11" s="29"/>
      <c r="R11" s="29"/>
      <c r="S11" s="30"/>
      <c r="T11" s="29"/>
      <c r="U11" s="29"/>
      <c r="V11" s="30"/>
      <c r="W11" s="29"/>
      <c r="X11" s="30"/>
      <c r="Y11" s="26"/>
    </row>
    <row r="12" spans="1:25">
      <c r="A12" s="33" t="str">
        <f>'[1]feuille de route'!A12</f>
        <v>Grants par Sand canyon alt</v>
      </c>
      <c r="B12" s="27">
        <v>5.2</v>
      </c>
      <c r="C12" s="34">
        <f t="shared" si="1"/>
        <v>156</v>
      </c>
      <c r="D12" s="34">
        <f t="shared" si="2"/>
        <v>150</v>
      </c>
      <c r="E12" s="34">
        <f t="shared" si="3"/>
        <v>1040</v>
      </c>
      <c r="F12" s="34">
        <f t="shared" si="4"/>
        <v>26</v>
      </c>
      <c r="G12" s="34">
        <f t="shared" si="5"/>
        <v>750</v>
      </c>
      <c r="H12" s="34">
        <f t="shared" si="6"/>
        <v>5</v>
      </c>
      <c r="I12" s="34">
        <f t="shared" si="7"/>
        <v>0</v>
      </c>
      <c r="J12" s="34">
        <f t="shared" si="8"/>
        <v>936</v>
      </c>
      <c r="K12" s="34">
        <f t="shared" si="9"/>
        <v>15</v>
      </c>
      <c r="L12" s="34">
        <f t="shared" si="10"/>
        <v>400</v>
      </c>
      <c r="M12" s="34">
        <f t="shared" si="11"/>
        <v>312</v>
      </c>
      <c r="N12" s="23">
        <f t="shared" si="12"/>
        <v>3.7589999999999999</v>
      </c>
      <c r="O12" s="24"/>
      <c r="P12" s="28"/>
      <c r="Q12" s="29"/>
      <c r="R12" s="29"/>
      <c r="S12" s="30"/>
      <c r="T12" s="29"/>
      <c r="U12" s="29"/>
      <c r="V12" s="30"/>
      <c r="W12" s="29"/>
      <c r="X12" s="30"/>
      <c r="Y12" s="26"/>
    </row>
    <row r="13" spans="1:25">
      <c r="A13" s="35" t="str">
        <f>'[1]feuille de route'!A13</f>
        <v>Cuba</v>
      </c>
      <c r="B13" s="27">
        <v>0</v>
      </c>
      <c r="C13" s="28">
        <f t="shared" si="1"/>
        <v>0</v>
      </c>
      <c r="D13" s="29">
        <f t="shared" si="2"/>
        <v>0</v>
      </c>
      <c r="E13" s="30">
        <f t="shared" si="3"/>
        <v>0</v>
      </c>
      <c r="F13" s="30">
        <f t="shared" si="4"/>
        <v>0</v>
      </c>
      <c r="G13" s="29">
        <f t="shared" si="5"/>
        <v>0</v>
      </c>
      <c r="H13" s="31">
        <f t="shared" si="6"/>
        <v>0</v>
      </c>
      <c r="I13" s="30">
        <f t="shared" si="7"/>
        <v>0</v>
      </c>
      <c r="J13" s="29">
        <f t="shared" si="8"/>
        <v>0</v>
      </c>
      <c r="K13" s="30">
        <f t="shared" si="9"/>
        <v>0</v>
      </c>
      <c r="L13" s="29">
        <f t="shared" si="10"/>
        <v>0</v>
      </c>
      <c r="M13" s="30">
        <f t="shared" si="11"/>
        <v>0</v>
      </c>
      <c r="N13" s="23">
        <f t="shared" si="12"/>
        <v>0</v>
      </c>
      <c r="O13" s="24"/>
      <c r="P13" s="28"/>
      <c r="Q13" s="29"/>
      <c r="R13" s="29"/>
      <c r="S13" s="30"/>
      <c r="T13" s="29"/>
      <c r="U13" s="29"/>
      <c r="V13" s="30"/>
      <c r="W13" s="29"/>
      <c r="X13" s="30"/>
      <c r="Y13" s="26"/>
    </row>
    <row r="14" spans="1:25">
      <c r="A14" s="33" t="str">
        <f>'[1]feuille de route'!A14</f>
        <v>Ghost Ranch</v>
      </c>
      <c r="B14" s="27">
        <v>5.2</v>
      </c>
      <c r="C14" s="34">
        <f t="shared" si="1"/>
        <v>156</v>
      </c>
      <c r="D14" s="34">
        <f t="shared" si="2"/>
        <v>150</v>
      </c>
      <c r="E14" s="34">
        <f t="shared" si="3"/>
        <v>1040</v>
      </c>
      <c r="F14" s="34">
        <f t="shared" si="4"/>
        <v>26</v>
      </c>
      <c r="G14" s="34">
        <f t="shared" si="5"/>
        <v>750</v>
      </c>
      <c r="H14" s="34">
        <f t="shared" si="6"/>
        <v>5</v>
      </c>
      <c r="I14" s="34">
        <f t="shared" si="7"/>
        <v>0</v>
      </c>
      <c r="J14" s="34">
        <f t="shared" si="8"/>
        <v>936</v>
      </c>
      <c r="K14" s="34">
        <f t="shared" si="9"/>
        <v>15</v>
      </c>
      <c r="L14" s="34">
        <f t="shared" si="10"/>
        <v>400</v>
      </c>
      <c r="M14" s="34">
        <f t="shared" si="11"/>
        <v>312</v>
      </c>
      <c r="N14" s="23">
        <f t="shared" si="12"/>
        <v>3.7589999999999999</v>
      </c>
      <c r="O14" s="36"/>
      <c r="P14" s="28"/>
      <c r="Q14" s="29"/>
      <c r="R14" s="29"/>
      <c r="S14" s="30"/>
      <c r="T14" s="29"/>
      <c r="U14" s="29"/>
      <c r="V14" s="30"/>
      <c r="W14" s="29"/>
      <c r="X14" s="30"/>
      <c r="Y14" s="26"/>
    </row>
    <row r="15" spans="1:25">
      <c r="A15" s="35" t="str">
        <f>'[1]feuille de route'!A15</f>
        <v>Chama</v>
      </c>
      <c r="B15" s="27">
        <v>3.5486699747625607</v>
      </c>
      <c r="C15" s="28">
        <f t="shared" si="1"/>
        <v>106.46009924287682</v>
      </c>
      <c r="D15" s="29">
        <f t="shared" si="2"/>
        <v>90</v>
      </c>
      <c r="E15" s="30">
        <f t="shared" si="3"/>
        <v>709.73399495251215</v>
      </c>
      <c r="F15" s="30">
        <f t="shared" si="4"/>
        <v>17.743349873812804</v>
      </c>
      <c r="G15" s="29">
        <f t="shared" si="5"/>
        <v>450</v>
      </c>
      <c r="H15" s="31">
        <f t="shared" si="6"/>
        <v>3</v>
      </c>
      <c r="I15" s="30">
        <f t="shared" si="7"/>
        <v>0</v>
      </c>
      <c r="J15" s="29">
        <f t="shared" si="8"/>
        <v>638.76059545726093</v>
      </c>
      <c r="K15" s="30">
        <f t="shared" si="9"/>
        <v>9</v>
      </c>
      <c r="L15" s="29">
        <f t="shared" si="10"/>
        <v>240</v>
      </c>
      <c r="M15" s="30">
        <f t="shared" si="11"/>
        <v>212.92019848575364</v>
      </c>
      <c r="N15" s="23">
        <f t="shared" si="12"/>
        <v>2.4568748881384037</v>
      </c>
      <c r="O15" s="24"/>
      <c r="P15" s="28"/>
      <c r="Q15" s="29"/>
      <c r="R15" s="29"/>
      <c r="S15" s="30"/>
      <c r="T15" s="29"/>
      <c r="U15" s="29"/>
      <c r="V15" s="30"/>
      <c r="W15" s="29"/>
      <c r="X15" s="30"/>
      <c r="Y15" s="26"/>
    </row>
    <row r="16" spans="1:25">
      <c r="A16" s="33" t="str">
        <f>'[1]feuille de route'!A16</f>
        <v>Pagosa Spring</v>
      </c>
      <c r="B16" s="27">
        <v>4.5</v>
      </c>
      <c r="C16" s="34">
        <f t="shared" si="1"/>
        <v>135</v>
      </c>
      <c r="D16" s="34">
        <f t="shared" si="2"/>
        <v>120</v>
      </c>
      <c r="E16" s="34">
        <f t="shared" si="3"/>
        <v>900</v>
      </c>
      <c r="F16" s="34">
        <f t="shared" si="4"/>
        <v>22.5</v>
      </c>
      <c r="G16" s="34">
        <f t="shared" si="5"/>
        <v>600</v>
      </c>
      <c r="H16" s="34">
        <f t="shared" si="6"/>
        <v>4</v>
      </c>
      <c r="I16" s="34">
        <f t="shared" si="7"/>
        <v>0</v>
      </c>
      <c r="J16" s="34">
        <f t="shared" si="8"/>
        <v>810</v>
      </c>
      <c r="K16" s="34">
        <f t="shared" si="9"/>
        <v>12</v>
      </c>
      <c r="L16" s="34">
        <f t="shared" si="10"/>
        <v>320</v>
      </c>
      <c r="M16" s="34">
        <f t="shared" si="11"/>
        <v>270</v>
      </c>
      <c r="N16" s="23">
        <f t="shared" si="12"/>
        <v>3.1669999999999998</v>
      </c>
      <c r="O16" s="32"/>
      <c r="P16" s="28">
        <f>D19+D20+D26</f>
        <v>90</v>
      </c>
      <c r="Q16" s="28">
        <f>E19+E20+E26</f>
        <v>700</v>
      </c>
      <c r="R16" s="28">
        <f>F19+F20+F26</f>
        <v>17.5</v>
      </c>
      <c r="S16" s="28">
        <f t="shared" ref="S16:X16" si="13">G19+G20+G26</f>
        <v>450</v>
      </c>
      <c r="T16" s="28">
        <f t="shared" si="13"/>
        <v>3</v>
      </c>
      <c r="U16" s="28">
        <f t="shared" si="13"/>
        <v>0</v>
      </c>
      <c r="V16" s="28">
        <f t="shared" si="13"/>
        <v>630</v>
      </c>
      <c r="W16" s="28">
        <f t="shared" si="13"/>
        <v>9</v>
      </c>
      <c r="X16" s="28">
        <f t="shared" si="13"/>
        <v>240</v>
      </c>
      <c r="Y16" s="26"/>
    </row>
    <row r="17" spans="1:25">
      <c r="A17" s="35" t="str">
        <f>'[1]feuille de route'!A17</f>
        <v>Silverton (Molas pass)</v>
      </c>
      <c r="B17" s="27">
        <v>1.5</v>
      </c>
      <c r="C17" s="28">
        <f t="shared" si="1"/>
        <v>45</v>
      </c>
      <c r="D17" s="29">
        <f t="shared" si="2"/>
        <v>30</v>
      </c>
      <c r="E17" s="30">
        <f t="shared" si="3"/>
        <v>300</v>
      </c>
      <c r="F17" s="30">
        <f t="shared" si="4"/>
        <v>7.5</v>
      </c>
      <c r="G17" s="29">
        <f t="shared" si="5"/>
        <v>150</v>
      </c>
      <c r="H17" s="31">
        <f t="shared" si="6"/>
        <v>1</v>
      </c>
      <c r="I17" s="30">
        <f t="shared" si="7"/>
        <v>0</v>
      </c>
      <c r="J17" s="29">
        <f t="shared" si="8"/>
        <v>270</v>
      </c>
      <c r="K17" s="30">
        <f t="shared" si="9"/>
        <v>3</v>
      </c>
      <c r="L17" s="29">
        <f t="shared" si="10"/>
        <v>80</v>
      </c>
      <c r="M17" s="30">
        <f t="shared" si="11"/>
        <v>90</v>
      </c>
      <c r="N17" s="23">
        <f t="shared" si="12"/>
        <v>0.96799999999999997</v>
      </c>
      <c r="O17" s="24"/>
      <c r="P17" s="28"/>
      <c r="Q17" s="29"/>
      <c r="R17" s="29">
        <f>R16+F16</f>
        <v>40</v>
      </c>
      <c r="S17" s="30"/>
      <c r="T17" s="29">
        <f>T16+H16</f>
        <v>7</v>
      </c>
      <c r="U17" s="29"/>
      <c r="V17" s="30"/>
      <c r="W17" s="29"/>
      <c r="X17" s="30"/>
      <c r="Y17" s="26"/>
    </row>
    <row r="18" spans="1:25">
      <c r="A18" s="33" t="str">
        <f>'[1]feuille de route'!A18</f>
        <v>Lake City</v>
      </c>
      <c r="B18" s="27">
        <v>1.5</v>
      </c>
      <c r="C18" s="34">
        <f t="shared" si="1"/>
        <v>45</v>
      </c>
      <c r="D18" s="34">
        <f t="shared" si="2"/>
        <v>30</v>
      </c>
      <c r="E18" s="34">
        <f t="shared" si="3"/>
        <v>300</v>
      </c>
      <c r="F18" s="34">
        <f t="shared" si="4"/>
        <v>7.5</v>
      </c>
      <c r="G18" s="34">
        <f t="shared" si="5"/>
        <v>150</v>
      </c>
      <c r="H18" s="34">
        <f t="shared" si="6"/>
        <v>1</v>
      </c>
      <c r="I18" s="34">
        <f t="shared" si="7"/>
        <v>0</v>
      </c>
      <c r="J18" s="34">
        <f t="shared" si="8"/>
        <v>270</v>
      </c>
      <c r="K18" s="34">
        <f t="shared" si="9"/>
        <v>3</v>
      </c>
      <c r="L18" s="34">
        <f t="shared" si="10"/>
        <v>80</v>
      </c>
      <c r="M18" s="34">
        <f t="shared" si="11"/>
        <v>90</v>
      </c>
      <c r="N18" s="23">
        <f t="shared" si="12"/>
        <v>0.96799999999999997</v>
      </c>
      <c r="O18" s="24"/>
      <c r="P18" s="37">
        <f>P16/'[1]mesures ang'!$D$18</f>
        <v>3.1746031746031744</v>
      </c>
      <c r="Q18" s="37">
        <f>Q16/'[1]mesures ang'!$D$18</f>
        <v>24.691358024691358</v>
      </c>
      <c r="R18" s="37">
        <f>R16/'[1]mesures ang'!$D$18</f>
        <v>0.61728395061728392</v>
      </c>
      <c r="S18" s="37">
        <f>S16/'[1]mesures ang'!$D$18</f>
        <v>15.873015873015872</v>
      </c>
      <c r="T18" s="37">
        <f>T16/'[1]mesures ang'!$D$18</f>
        <v>0.10582010582010581</v>
      </c>
      <c r="U18" s="37">
        <f>U16/'[1]mesures ang'!$D$18</f>
        <v>0</v>
      </c>
      <c r="V18" s="37">
        <f>V16/'[1]mesures ang'!$D$18</f>
        <v>22.222222222222221</v>
      </c>
      <c r="W18" s="37">
        <f>W16/'[1]mesures ang'!$D$18</f>
        <v>0.31746031746031744</v>
      </c>
      <c r="X18" s="37">
        <f>X16/'[1]mesures ang'!$D$18</f>
        <v>8.4656084656084651</v>
      </c>
      <c r="Y18" s="26"/>
    </row>
    <row r="19" spans="1:25">
      <c r="A19" s="35" t="str">
        <f>'[1]feuille de route'!A19</f>
        <v>Monarch Crest store</v>
      </c>
      <c r="B19" s="27">
        <v>3.5</v>
      </c>
      <c r="C19" s="28">
        <f t="shared" si="1"/>
        <v>105</v>
      </c>
      <c r="D19" s="29">
        <f t="shared" si="2"/>
        <v>90</v>
      </c>
      <c r="E19" s="30">
        <f t="shared" si="3"/>
        <v>700</v>
      </c>
      <c r="F19" s="30">
        <f t="shared" si="4"/>
        <v>17.5</v>
      </c>
      <c r="G19" s="29">
        <f t="shared" si="5"/>
        <v>450</v>
      </c>
      <c r="H19" s="31">
        <f t="shared" si="6"/>
        <v>3</v>
      </c>
      <c r="I19" s="30">
        <f t="shared" si="7"/>
        <v>0</v>
      </c>
      <c r="J19" s="29">
        <f t="shared" si="8"/>
        <v>630</v>
      </c>
      <c r="K19" s="30">
        <f t="shared" si="9"/>
        <v>9</v>
      </c>
      <c r="L19" s="29">
        <f t="shared" si="10"/>
        <v>240</v>
      </c>
      <c r="M19" s="30">
        <f t="shared" si="11"/>
        <v>210</v>
      </c>
      <c r="N19" s="23">
        <f t="shared" si="12"/>
        <v>2.4340000000000002</v>
      </c>
      <c r="O19" s="36"/>
      <c r="P19" s="28"/>
      <c r="Q19" s="29"/>
      <c r="R19" s="29"/>
      <c r="S19" s="30"/>
      <c r="T19" s="29"/>
      <c r="U19" s="29"/>
      <c r="V19" s="30"/>
      <c r="W19" s="29"/>
      <c r="X19" s="30"/>
      <c r="Y19" s="26"/>
    </row>
    <row r="20" spans="1:25">
      <c r="A20" s="33" t="str">
        <f>'[1]feuille de route'!A20</f>
        <v>Twin Lakes (Buena Vista?)</v>
      </c>
      <c r="B20" s="27">
        <v>0</v>
      </c>
      <c r="C20" s="34">
        <f t="shared" si="1"/>
        <v>0</v>
      </c>
      <c r="D20" s="34">
        <f t="shared" si="2"/>
        <v>0</v>
      </c>
      <c r="E20" s="34">
        <f t="shared" si="3"/>
        <v>0</v>
      </c>
      <c r="F20" s="34">
        <f t="shared" si="4"/>
        <v>0</v>
      </c>
      <c r="G20" s="34">
        <f t="shared" si="5"/>
        <v>0</v>
      </c>
      <c r="H20" s="34">
        <f t="shared" si="6"/>
        <v>0</v>
      </c>
      <c r="I20" s="34">
        <f t="shared" si="7"/>
        <v>0</v>
      </c>
      <c r="J20" s="34">
        <f t="shared" si="8"/>
        <v>0</v>
      </c>
      <c r="K20" s="34">
        <f t="shared" si="9"/>
        <v>0</v>
      </c>
      <c r="L20" s="34">
        <f t="shared" si="10"/>
        <v>0</v>
      </c>
      <c r="M20" s="34">
        <f t="shared" si="11"/>
        <v>0</v>
      </c>
      <c r="N20" s="23">
        <f t="shared" si="12"/>
        <v>0</v>
      </c>
      <c r="O20" s="36"/>
      <c r="P20" s="28"/>
      <c r="Q20" s="29"/>
      <c r="R20" s="29"/>
      <c r="S20" s="30"/>
      <c r="T20" s="29"/>
      <c r="U20" s="29"/>
      <c r="V20" s="30"/>
      <c r="W20" s="29"/>
      <c r="X20" s="30"/>
      <c r="Y20" s="26"/>
    </row>
    <row r="21" spans="1:25">
      <c r="A21" s="35" t="str">
        <f>'[1]feuille de route'!A21</f>
        <v>Leadville</v>
      </c>
      <c r="B21" s="27">
        <v>4.5</v>
      </c>
      <c r="C21" s="28">
        <f t="shared" si="1"/>
        <v>135</v>
      </c>
      <c r="D21" s="29">
        <f t="shared" si="2"/>
        <v>120</v>
      </c>
      <c r="E21" s="30">
        <f t="shared" si="3"/>
        <v>900</v>
      </c>
      <c r="F21" s="30">
        <f t="shared" si="4"/>
        <v>22.5</v>
      </c>
      <c r="G21" s="29">
        <f t="shared" si="5"/>
        <v>600</v>
      </c>
      <c r="H21" s="31">
        <f t="shared" si="6"/>
        <v>4</v>
      </c>
      <c r="I21" s="30">
        <f t="shared" si="7"/>
        <v>0</v>
      </c>
      <c r="J21" s="29">
        <f t="shared" si="8"/>
        <v>810</v>
      </c>
      <c r="K21" s="30">
        <f t="shared" si="9"/>
        <v>12</v>
      </c>
      <c r="L21" s="29">
        <f t="shared" si="10"/>
        <v>320</v>
      </c>
      <c r="M21" s="30">
        <f t="shared" si="11"/>
        <v>270</v>
      </c>
      <c r="N21" s="23">
        <f t="shared" si="12"/>
        <v>3.1669999999999998</v>
      </c>
      <c r="O21" s="24"/>
      <c r="P21" s="28"/>
      <c r="Q21" s="29"/>
      <c r="R21" s="29"/>
      <c r="S21" s="30"/>
      <c r="T21" s="29"/>
      <c r="U21" s="29"/>
      <c r="V21" s="30"/>
      <c r="W21" s="29"/>
      <c r="X21" s="30"/>
      <c r="Y21" s="26"/>
    </row>
    <row r="22" spans="1:25">
      <c r="A22" s="33" t="str">
        <f>'[1]feuille de route'!A22</f>
        <v>Brekenbridge ? Silverthorne?</v>
      </c>
      <c r="B22" s="27">
        <v>3.5</v>
      </c>
      <c r="C22" s="34">
        <f t="shared" si="1"/>
        <v>105</v>
      </c>
      <c r="D22" s="34">
        <f t="shared" si="2"/>
        <v>90</v>
      </c>
      <c r="E22" s="34">
        <f t="shared" si="3"/>
        <v>700</v>
      </c>
      <c r="F22" s="34">
        <f t="shared" si="4"/>
        <v>17.5</v>
      </c>
      <c r="G22" s="34">
        <f t="shared" si="5"/>
        <v>450</v>
      </c>
      <c r="H22" s="34">
        <f t="shared" si="6"/>
        <v>3</v>
      </c>
      <c r="I22" s="34">
        <f t="shared" si="7"/>
        <v>0</v>
      </c>
      <c r="J22" s="34">
        <f t="shared" si="8"/>
        <v>630</v>
      </c>
      <c r="K22" s="34">
        <f t="shared" si="9"/>
        <v>9</v>
      </c>
      <c r="L22" s="34">
        <f t="shared" si="10"/>
        <v>240</v>
      </c>
      <c r="M22" s="34">
        <f t="shared" si="11"/>
        <v>210</v>
      </c>
      <c r="N22" s="23">
        <f t="shared" si="12"/>
        <v>2.4340000000000002</v>
      </c>
      <c r="O22" s="24"/>
      <c r="P22" s="28"/>
      <c r="Q22" s="29"/>
      <c r="R22" s="29"/>
      <c r="S22" s="30"/>
      <c r="T22" s="29"/>
      <c r="U22" s="29"/>
      <c r="V22" s="30"/>
      <c r="W22" s="29"/>
      <c r="X22" s="30"/>
      <c r="Y22" s="26"/>
    </row>
    <row r="23" spans="1:25">
      <c r="A23" s="35" t="str">
        <f>'[1]feuille de route'!A23</f>
        <v>Fraser</v>
      </c>
      <c r="B23" s="27">
        <v>2.5</v>
      </c>
      <c r="C23" s="28">
        <f t="shared" si="1"/>
        <v>75</v>
      </c>
      <c r="D23" s="29">
        <f t="shared" si="2"/>
        <v>60</v>
      </c>
      <c r="E23" s="30">
        <f t="shared" si="3"/>
        <v>500</v>
      </c>
      <c r="F23" s="30">
        <f t="shared" si="4"/>
        <v>12.5</v>
      </c>
      <c r="G23" s="29">
        <f t="shared" si="5"/>
        <v>300</v>
      </c>
      <c r="H23" s="31">
        <f t="shared" si="6"/>
        <v>2</v>
      </c>
      <c r="I23" s="30">
        <f t="shared" si="7"/>
        <v>0</v>
      </c>
      <c r="J23" s="29">
        <f t="shared" si="8"/>
        <v>450</v>
      </c>
      <c r="K23" s="30">
        <f t="shared" si="9"/>
        <v>6</v>
      </c>
      <c r="L23" s="29">
        <f t="shared" si="10"/>
        <v>160</v>
      </c>
      <c r="M23" s="30">
        <f t="shared" si="11"/>
        <v>150</v>
      </c>
      <c r="N23" s="23">
        <f t="shared" si="12"/>
        <v>1.7010000000000001</v>
      </c>
      <c r="O23" s="24"/>
      <c r="P23" s="28"/>
      <c r="Q23" s="29"/>
      <c r="R23" s="29"/>
      <c r="S23" s="30"/>
      <c r="T23" s="29"/>
      <c r="U23" s="29"/>
      <c r="V23" s="30"/>
      <c r="W23" s="29"/>
      <c r="X23" s="30"/>
      <c r="Y23" s="26"/>
    </row>
    <row r="24" spans="1:25">
      <c r="A24" s="33" t="str">
        <f>'[1]feuille de route'!A24</f>
        <v>Grand Lake</v>
      </c>
      <c r="B24" s="27">
        <v>0</v>
      </c>
      <c r="C24" s="34">
        <f t="shared" si="1"/>
        <v>0</v>
      </c>
      <c r="D24" s="34">
        <f t="shared" si="2"/>
        <v>0</v>
      </c>
      <c r="E24" s="34">
        <f t="shared" si="3"/>
        <v>0</v>
      </c>
      <c r="F24" s="34">
        <f t="shared" si="4"/>
        <v>0</v>
      </c>
      <c r="G24" s="34">
        <f t="shared" si="5"/>
        <v>0</v>
      </c>
      <c r="H24" s="34">
        <f t="shared" si="6"/>
        <v>0</v>
      </c>
      <c r="I24" s="34">
        <f t="shared" si="7"/>
        <v>0</v>
      </c>
      <c r="J24" s="34">
        <f t="shared" si="8"/>
        <v>0</v>
      </c>
      <c r="K24" s="34">
        <f t="shared" si="9"/>
        <v>0</v>
      </c>
      <c r="L24" s="34">
        <f t="shared" si="10"/>
        <v>0</v>
      </c>
      <c r="M24" s="34">
        <f t="shared" si="11"/>
        <v>0</v>
      </c>
      <c r="N24" s="23">
        <f t="shared" si="12"/>
        <v>0</v>
      </c>
      <c r="O24" s="24"/>
      <c r="P24" s="28"/>
      <c r="Q24" s="29"/>
      <c r="R24" s="29"/>
      <c r="S24" s="30"/>
      <c r="T24" s="29"/>
      <c r="U24" s="29"/>
      <c r="V24" s="30"/>
      <c r="W24" s="29"/>
      <c r="X24" s="30"/>
      <c r="Y24" s="26"/>
    </row>
    <row r="25" spans="1:25">
      <c r="A25" s="35" t="str">
        <f>'[1]feuille de route'!A25</f>
        <v>Steamboat Spring</v>
      </c>
      <c r="B25" s="27">
        <v>0</v>
      </c>
      <c r="C25" s="28">
        <f t="shared" si="1"/>
        <v>0</v>
      </c>
      <c r="D25" s="29">
        <f t="shared" si="2"/>
        <v>0</v>
      </c>
      <c r="E25" s="30">
        <f t="shared" si="3"/>
        <v>0</v>
      </c>
      <c r="F25" s="30">
        <f t="shared" si="4"/>
        <v>0</v>
      </c>
      <c r="G25" s="29">
        <f t="shared" si="5"/>
        <v>0</v>
      </c>
      <c r="H25" s="31">
        <f t="shared" si="6"/>
        <v>0</v>
      </c>
      <c r="I25" s="30">
        <f t="shared" si="7"/>
        <v>0</v>
      </c>
      <c r="J25" s="29">
        <f t="shared" si="8"/>
        <v>0</v>
      </c>
      <c r="K25" s="30">
        <f t="shared" si="9"/>
        <v>0</v>
      </c>
      <c r="L25" s="29">
        <f t="shared" si="10"/>
        <v>0</v>
      </c>
      <c r="M25" s="30">
        <f t="shared" si="11"/>
        <v>0</v>
      </c>
      <c r="N25" s="23">
        <f t="shared" si="12"/>
        <v>0</v>
      </c>
      <c r="O25" s="24"/>
      <c r="P25" s="28"/>
      <c r="Q25" s="29"/>
      <c r="R25" s="29"/>
      <c r="S25" s="30"/>
      <c r="T25" s="29"/>
      <c r="U25" s="29"/>
      <c r="V25" s="30"/>
      <c r="W25" s="29"/>
      <c r="X25" s="30"/>
      <c r="Y25" s="26"/>
    </row>
    <row r="26" spans="1:25">
      <c r="A26" s="33" t="str">
        <f>'[1]feuille de route'!A26</f>
        <v>Encampment</v>
      </c>
      <c r="B26" s="27">
        <v>0</v>
      </c>
      <c r="C26" s="34">
        <f t="shared" si="1"/>
        <v>0</v>
      </c>
      <c r="D26" s="34">
        <f t="shared" si="2"/>
        <v>0</v>
      </c>
      <c r="E26" s="34">
        <f t="shared" si="3"/>
        <v>0</v>
      </c>
      <c r="F26" s="34">
        <f t="shared" si="4"/>
        <v>0</v>
      </c>
      <c r="G26" s="34">
        <f t="shared" si="5"/>
        <v>0</v>
      </c>
      <c r="H26" s="34">
        <f t="shared" si="6"/>
        <v>0</v>
      </c>
      <c r="I26" s="34">
        <f t="shared" si="7"/>
        <v>0</v>
      </c>
      <c r="J26" s="34">
        <f t="shared" si="8"/>
        <v>0</v>
      </c>
      <c r="K26" s="34">
        <f t="shared" si="9"/>
        <v>0</v>
      </c>
      <c r="L26" s="34">
        <f t="shared" si="10"/>
        <v>0</v>
      </c>
      <c r="M26" s="34">
        <f t="shared" si="11"/>
        <v>0</v>
      </c>
      <c r="N26" s="23">
        <f t="shared" si="12"/>
        <v>0</v>
      </c>
      <c r="O26" s="36"/>
      <c r="P26" s="28"/>
      <c r="Q26" s="29"/>
      <c r="R26" s="29"/>
      <c r="S26" s="30"/>
      <c r="T26" s="29"/>
      <c r="U26" s="29"/>
      <c r="V26" s="30"/>
      <c r="W26" s="29"/>
      <c r="X26" s="30"/>
      <c r="Y26" s="26"/>
    </row>
    <row r="27" spans="1:25">
      <c r="A27" s="38" t="str">
        <f>'[1]feuille de route'!A27</f>
        <v>Rawlins</v>
      </c>
      <c r="B27" s="39"/>
      <c r="C27" s="3"/>
      <c r="D27" s="3"/>
      <c r="E27" s="3"/>
      <c r="F27" s="3"/>
      <c r="G27" s="3"/>
      <c r="H27" s="3"/>
      <c r="I27" s="3"/>
      <c r="J27" s="3"/>
      <c r="K27" s="3"/>
      <c r="L27" s="3"/>
      <c r="M27" s="40"/>
      <c r="N27" s="40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33.75" customHeight="1" thickBot="1">
      <c r="A28" s="12" t="s">
        <v>18</v>
      </c>
      <c r="B28" s="40"/>
      <c r="C28" s="41" t="str">
        <f>C2</f>
        <v>swets</v>
      </c>
      <c r="D28" s="41" t="str">
        <f t="shared" ref="D28:L28" si="14">D2</f>
        <v>Nutella</v>
      </c>
      <c r="E28" s="41" t="str">
        <f t="shared" si="14"/>
        <v>barres 40gr</v>
      </c>
      <c r="F28" s="41" t="str">
        <f t="shared" si="14"/>
        <v>barres Nb</v>
      </c>
      <c r="G28" s="41" t="str">
        <f t="shared" si="14"/>
        <v>repas chaud</v>
      </c>
      <c r="H28" s="41" t="str">
        <f t="shared" si="14"/>
        <v>idem Nb</v>
      </c>
      <c r="I28" s="41" t="str">
        <f t="shared" si="14"/>
        <v>fromage</v>
      </c>
      <c r="J28" s="41" t="str">
        <f t="shared" si="14"/>
        <v>noix</v>
      </c>
      <c r="K28" s="41" t="str">
        <f t="shared" si="14"/>
        <v>thé</v>
      </c>
      <c r="L28" s="41" t="str">
        <f t="shared" si="14"/>
        <v>biscuits</v>
      </c>
      <c r="M28" s="42" t="s">
        <v>7</v>
      </c>
      <c r="N28" s="40" t="s">
        <v>8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>
      <c r="A29" s="43" t="s">
        <v>26</v>
      </c>
      <c r="B29" s="44"/>
      <c r="C29" s="44" t="s">
        <v>27</v>
      </c>
      <c r="D29" s="45">
        <f>P5</f>
        <v>240</v>
      </c>
      <c r="E29" s="45">
        <f>Q5</f>
        <v>1680</v>
      </c>
      <c r="F29" s="45">
        <f t="shared" ref="F29:L29" si="15">R5</f>
        <v>42</v>
      </c>
      <c r="G29" s="45">
        <f t="shared" si="15"/>
        <v>1200</v>
      </c>
      <c r="H29" s="45">
        <f t="shared" si="15"/>
        <v>8</v>
      </c>
      <c r="I29" s="45">
        <f t="shared" si="15"/>
        <v>0</v>
      </c>
      <c r="J29" s="45">
        <f t="shared" si="15"/>
        <v>1512</v>
      </c>
      <c r="K29" s="45">
        <f t="shared" si="15"/>
        <v>24</v>
      </c>
      <c r="L29" s="46">
        <f t="shared" si="15"/>
        <v>640</v>
      </c>
      <c r="M29" s="47">
        <f>Y5</f>
        <v>8.4</v>
      </c>
      <c r="N29" s="39" t="s">
        <v>24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>
      <c r="A30" s="48"/>
      <c r="B30" s="39"/>
      <c r="C30" s="39"/>
      <c r="D30" s="39"/>
      <c r="E30" s="39">
        <f>ROUNDUP(E29/40,0)</f>
        <v>42</v>
      </c>
      <c r="F30" s="39"/>
      <c r="G30" s="39"/>
      <c r="H30" s="30">
        <f>T6</f>
        <v>13</v>
      </c>
      <c r="I30" s="39"/>
      <c r="J30" s="39"/>
      <c r="K30" s="49"/>
      <c r="L30" s="50"/>
      <c r="M30" s="40"/>
      <c r="N30" s="40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13.5" thickBot="1">
      <c r="A31" s="51"/>
      <c r="B31" s="52"/>
      <c r="C31" s="53" t="s">
        <v>22</v>
      </c>
      <c r="D31" s="54">
        <f>P7</f>
        <v>8.4656084656084651</v>
      </c>
      <c r="E31" s="54">
        <f t="shared" ref="E31:L31" si="16">Q7</f>
        <v>59.25925925925926</v>
      </c>
      <c r="F31" s="54">
        <f t="shared" si="16"/>
        <v>1.4814814814814814</v>
      </c>
      <c r="G31" s="54">
        <f t="shared" si="16"/>
        <v>42.328042328042329</v>
      </c>
      <c r="H31" s="54">
        <f t="shared" si="16"/>
        <v>0</v>
      </c>
      <c r="I31" s="54">
        <f t="shared" si="16"/>
        <v>0</v>
      </c>
      <c r="J31" s="54">
        <f t="shared" si="16"/>
        <v>53.333333333333329</v>
      </c>
      <c r="K31" s="54">
        <f t="shared" si="16"/>
        <v>0.84656084656084651</v>
      </c>
      <c r="L31" s="55">
        <f t="shared" si="16"/>
        <v>22.57495590828924</v>
      </c>
      <c r="M31" s="40"/>
      <c r="N31" s="40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>
      <c r="A32" s="43" t="s">
        <v>28</v>
      </c>
      <c r="B32" s="44"/>
      <c r="C32" s="44" t="s">
        <v>27</v>
      </c>
      <c r="D32" s="45">
        <f>P16</f>
        <v>90</v>
      </c>
      <c r="E32" s="45">
        <f t="shared" ref="E32:L32" si="17">Q16</f>
        <v>700</v>
      </c>
      <c r="F32" s="45">
        <f t="shared" si="17"/>
        <v>17.5</v>
      </c>
      <c r="G32" s="45">
        <f t="shared" si="17"/>
        <v>450</v>
      </c>
      <c r="H32" s="45">
        <f t="shared" si="17"/>
        <v>3</v>
      </c>
      <c r="I32" s="45">
        <f t="shared" si="17"/>
        <v>0</v>
      </c>
      <c r="J32" s="45">
        <f t="shared" si="17"/>
        <v>630</v>
      </c>
      <c r="K32" s="45">
        <f t="shared" si="17"/>
        <v>9</v>
      </c>
      <c r="L32" s="46">
        <f t="shared" si="17"/>
        <v>240</v>
      </c>
      <c r="M32" s="56"/>
      <c r="N32" s="39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>
      <c r="A33" s="48"/>
      <c r="B33" s="39"/>
      <c r="C33" s="57"/>
      <c r="D33" s="57"/>
      <c r="E33" s="39">
        <f>ROUNDUP(E32/40,0)</f>
        <v>18</v>
      </c>
      <c r="F33" s="57"/>
      <c r="G33" s="57"/>
      <c r="H33" s="57">
        <f>T17</f>
        <v>7</v>
      </c>
      <c r="I33" s="57"/>
      <c r="J33" s="57"/>
      <c r="K33" s="57"/>
      <c r="L33" s="50"/>
      <c r="M33" s="40"/>
      <c r="N33" s="40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13.5" thickBot="1">
      <c r="A34" s="51"/>
      <c r="B34" s="52"/>
      <c r="C34" s="53" t="s">
        <v>22</v>
      </c>
      <c r="D34" s="54">
        <f>P18</f>
        <v>3.1746031746031744</v>
      </c>
      <c r="E34" s="54">
        <f t="shared" ref="E34:L34" si="18">Q18</f>
        <v>24.691358024691358</v>
      </c>
      <c r="F34" s="54">
        <f t="shared" si="18"/>
        <v>0.61728395061728392</v>
      </c>
      <c r="G34" s="54">
        <f t="shared" si="18"/>
        <v>15.873015873015872</v>
      </c>
      <c r="H34" s="54">
        <f t="shared" si="18"/>
        <v>0.10582010582010581</v>
      </c>
      <c r="I34" s="54">
        <f t="shared" si="18"/>
        <v>0</v>
      </c>
      <c r="J34" s="54">
        <f t="shared" si="18"/>
        <v>22.222222222222221</v>
      </c>
      <c r="K34" s="54">
        <f t="shared" si="18"/>
        <v>0.31746031746031744</v>
      </c>
      <c r="L34" s="55">
        <f t="shared" si="18"/>
        <v>8.4656084656084651</v>
      </c>
      <c r="M34" s="40"/>
      <c r="N34" s="40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s="64" customFormat="1" ht="13.5" thickBot="1">
      <c r="A35" s="58"/>
      <c r="B35" s="59"/>
      <c r="C35" s="59"/>
      <c r="D35" s="60"/>
      <c r="E35" s="60"/>
      <c r="F35" s="60"/>
      <c r="G35" s="60"/>
      <c r="H35" s="60"/>
      <c r="I35" s="60"/>
      <c r="J35" s="60"/>
      <c r="K35" s="60"/>
      <c r="L35" s="61"/>
      <c r="M35" s="62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ht="24">
      <c r="A36" s="65" t="s">
        <v>29</v>
      </c>
      <c r="B36" s="2" t="s">
        <v>1</v>
      </c>
      <c r="C36" s="3" t="s">
        <v>2</v>
      </c>
      <c r="D36" s="4" t="s">
        <v>10</v>
      </c>
      <c r="E36" s="5" t="s">
        <v>30</v>
      </c>
      <c r="F36" s="5" t="s">
        <v>3</v>
      </c>
      <c r="G36" s="4" t="s">
        <v>4</v>
      </c>
      <c r="H36" s="6" t="s">
        <v>5</v>
      </c>
      <c r="I36" s="5" t="s">
        <v>6</v>
      </c>
      <c r="J36" s="4" t="s">
        <v>31</v>
      </c>
      <c r="K36" s="7" t="s">
        <v>16</v>
      </c>
      <c r="L36" s="4" t="s">
        <v>32</v>
      </c>
      <c r="M36" s="5" t="s">
        <v>7</v>
      </c>
      <c r="N36" s="8" t="s">
        <v>8</v>
      </c>
      <c r="O36" s="1" t="s">
        <v>9</v>
      </c>
    </row>
    <row r="37" spans="1:25">
      <c r="A37" s="66"/>
      <c r="B37" s="67"/>
      <c r="C37" s="68" t="s">
        <v>33</v>
      </c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71" t="s">
        <v>20</v>
      </c>
      <c r="O37" s="72"/>
    </row>
    <row r="38" spans="1:25" ht="15">
      <c r="A38" s="73" t="s">
        <v>23</v>
      </c>
      <c r="B38" s="74">
        <f>B4</f>
        <v>0</v>
      </c>
      <c r="C38" s="75">
        <f>C4/'[1]mesures ang'!D18</f>
        <v>1.0582010582010581</v>
      </c>
      <c r="D38" s="75">
        <f>D4/'[1]mesures ang'!$D$18</f>
        <v>1.0582010582010581</v>
      </c>
      <c r="E38" s="75">
        <f>E4/'[1]mesures ang'!$D$18</f>
        <v>7.0546737213403876</v>
      </c>
      <c r="F38" s="75">
        <f>F4/'[1]mesures ang'!$D$18</f>
        <v>0</v>
      </c>
      <c r="G38" s="75">
        <f>G4/'[1]mesures ang'!$D$18</f>
        <v>5.2910052910052912</v>
      </c>
      <c r="H38" s="75">
        <f>H4/'[1]mesures ang'!$D$18</f>
        <v>0</v>
      </c>
      <c r="I38" s="75">
        <f>I4/'[1]mesures ang'!$D$18</f>
        <v>0</v>
      </c>
      <c r="J38" s="75">
        <f>J4/'[1]mesures ang'!$D$18</f>
        <v>6.3492063492063489</v>
      </c>
      <c r="K38" s="75">
        <f>K4/'[1]mesures ang'!$D$18</f>
        <v>0</v>
      </c>
      <c r="L38" s="75">
        <f>L4/'[1]mesures ang'!$D$18</f>
        <v>2.821869488536155</v>
      </c>
      <c r="M38" s="75">
        <f>M4/'[1]mesures ang'!$D$18</f>
        <v>2.1164021164021163</v>
      </c>
      <c r="N38" s="76">
        <f>N4</f>
        <v>0.73</v>
      </c>
      <c r="O38" s="77"/>
    </row>
    <row r="39" spans="1:25">
      <c r="A39" s="78" t="s">
        <v>25</v>
      </c>
      <c r="B39" s="74">
        <v>3.5</v>
      </c>
      <c r="C39" s="79">
        <f>C$4*B39</f>
        <v>105</v>
      </c>
      <c r="D39" s="80">
        <f>D5/'[1]mesures ang'!$D$18</f>
        <v>3.1746031746031744</v>
      </c>
      <c r="E39" s="81">
        <f>E5/'[1]mesures ang'!$D$18</f>
        <v>24.691358024691358</v>
      </c>
      <c r="F39" s="79">
        <f>F5</f>
        <v>17.5</v>
      </c>
      <c r="G39" s="80">
        <f>G5/'[1]mesures ang'!$D$18</f>
        <v>15.873015873015872</v>
      </c>
      <c r="H39" s="79">
        <f>H5</f>
        <v>3</v>
      </c>
      <c r="I39" s="81">
        <f>I5/'[1]mesures ang'!$D$18</f>
        <v>0</v>
      </c>
      <c r="J39" s="80">
        <f>J5/'[1]mesures ang'!$D$18</f>
        <v>22.222222222222221</v>
      </c>
      <c r="K39" s="82">
        <f>K5/'[1]mesures ang'!$D$18</f>
        <v>0.31746031746031744</v>
      </c>
      <c r="L39" s="80">
        <f>L5/'[1]mesures ang'!$D$18</f>
        <v>8.4656084656084651</v>
      </c>
      <c r="M39" s="81">
        <f>M5/'[1]mesures ang'!$D$18</f>
        <v>7.4074074074074074</v>
      </c>
      <c r="N39" s="83">
        <f>N5</f>
        <v>2.4340000000000002</v>
      </c>
      <c r="O39" s="84"/>
    </row>
    <row r="40" spans="1:25" ht="15">
      <c r="A40" s="85" t="str">
        <f>A6</f>
        <v>lordsburg</v>
      </c>
      <c r="B40" s="74">
        <v>2</v>
      </c>
      <c r="C40" s="86">
        <f t="shared" ref="C40:C60" si="19">C$4*B40</f>
        <v>60</v>
      </c>
      <c r="D40" s="87">
        <f>D6/'[1]mesures ang'!$D$18</f>
        <v>2.1164021164021163</v>
      </c>
      <c r="E40" s="87">
        <f>E6/'[1]mesures ang'!$D$18</f>
        <v>14.109347442680775</v>
      </c>
      <c r="F40" s="86">
        <f t="shared" ref="F40:F60" si="20">F6</f>
        <v>10</v>
      </c>
      <c r="G40" s="87">
        <f>G6/'[1]mesures ang'!$D$18</f>
        <v>10.582010582010582</v>
      </c>
      <c r="H40" s="86">
        <f t="shared" ref="H40:H60" si="21">H6</f>
        <v>2</v>
      </c>
      <c r="I40" s="87">
        <f>I6/'[1]mesures ang'!$D$18</f>
        <v>0</v>
      </c>
      <c r="J40" s="87">
        <f>J6/'[1]mesures ang'!$D$18</f>
        <v>12.698412698412698</v>
      </c>
      <c r="K40" s="88">
        <f>K6/'[1]mesures ang'!$D$18</f>
        <v>0.21164021164021163</v>
      </c>
      <c r="L40" s="87">
        <f>L6/'[1]mesures ang'!$D$18</f>
        <v>5.6437389770723101</v>
      </c>
      <c r="M40" s="87">
        <f>M6/'[1]mesures ang'!$D$18</f>
        <v>4.2328042328042326</v>
      </c>
      <c r="N40" s="83">
        <f>N6</f>
        <v>1.466</v>
      </c>
      <c r="O40" s="77"/>
    </row>
    <row r="41" spans="1:25" ht="15">
      <c r="A41" s="89" t="str">
        <f t="shared" ref="A41:A61" si="22">A7</f>
        <v>Burro Mt Homestead</v>
      </c>
      <c r="B41" s="74">
        <v>1.2</v>
      </c>
      <c r="C41" s="79">
        <f t="shared" si="19"/>
        <v>36</v>
      </c>
      <c r="D41" s="80">
        <f>D7/'[1]mesures ang'!$D$18</f>
        <v>1.0582010582010581</v>
      </c>
      <c r="E41" s="81">
        <f>E7/'[1]mesures ang'!$D$18</f>
        <v>8.4656084656084651</v>
      </c>
      <c r="F41" s="79">
        <f t="shared" si="20"/>
        <v>6</v>
      </c>
      <c r="G41" s="80">
        <f>G7/'[1]mesures ang'!$D$18</f>
        <v>5.2910052910052912</v>
      </c>
      <c r="H41" s="79">
        <f t="shared" si="21"/>
        <v>1</v>
      </c>
      <c r="I41" s="81">
        <f>I7/'[1]mesures ang'!$D$18</f>
        <v>0</v>
      </c>
      <c r="J41" s="80">
        <f>J7/'[1]mesures ang'!$D$18</f>
        <v>7.6190476190476186</v>
      </c>
      <c r="K41" s="82">
        <f>K7/'[1]mesures ang'!$D$18</f>
        <v>0.10582010582010581</v>
      </c>
      <c r="L41" s="80">
        <f>L7/'[1]mesures ang'!$D$18</f>
        <v>2.821869488536155</v>
      </c>
      <c r="M41" s="81">
        <f>M7/'[1]mesures ang'!$D$18</f>
        <v>2.5396825396825395</v>
      </c>
      <c r="N41" s="83">
        <f t="shared" ref="N41:N60" si="23">N7</f>
        <v>0.82699999999999996</v>
      </c>
      <c r="O41" s="90"/>
    </row>
    <row r="42" spans="1:25" ht="15">
      <c r="A42" s="85" t="str">
        <f t="shared" si="22"/>
        <v>Silver City</v>
      </c>
      <c r="B42" s="74">
        <v>2</v>
      </c>
      <c r="C42" s="86">
        <f t="shared" si="19"/>
        <v>60</v>
      </c>
      <c r="D42" s="87">
        <f>D8/'[1]mesures ang'!$D$18</f>
        <v>2.1164021164021163</v>
      </c>
      <c r="E42" s="87">
        <f>E8/'[1]mesures ang'!$D$18</f>
        <v>14.109347442680775</v>
      </c>
      <c r="F42" s="86">
        <f t="shared" si="20"/>
        <v>10</v>
      </c>
      <c r="G42" s="87">
        <f>G8/'[1]mesures ang'!$D$18</f>
        <v>10.582010582010582</v>
      </c>
      <c r="H42" s="86">
        <f t="shared" si="21"/>
        <v>2</v>
      </c>
      <c r="I42" s="87">
        <f>I8/'[1]mesures ang'!$D$18</f>
        <v>0</v>
      </c>
      <c r="J42" s="87">
        <f>J8/'[1]mesures ang'!$D$18</f>
        <v>12.698412698412698</v>
      </c>
      <c r="K42" s="88">
        <f>K8/'[1]mesures ang'!$D$18</f>
        <v>0.21164021164021163</v>
      </c>
      <c r="L42" s="87">
        <f>L8/'[1]mesures ang'!$D$18</f>
        <v>5.6437389770723101</v>
      </c>
      <c r="M42" s="87">
        <f>M8/'[1]mesures ang'!$D$18</f>
        <v>4.2328042328042326</v>
      </c>
      <c r="N42" s="83">
        <f t="shared" si="23"/>
        <v>1.466</v>
      </c>
      <c r="O42" s="77"/>
    </row>
    <row r="43" spans="1:25" ht="15">
      <c r="A43" s="89" t="str">
        <f t="shared" si="22"/>
        <v>Doc Campbell's camp</v>
      </c>
      <c r="B43" s="74">
        <v>0</v>
      </c>
      <c r="C43" s="79">
        <f t="shared" si="19"/>
        <v>0</v>
      </c>
      <c r="D43" s="80">
        <f>D9/'[1]mesures ang'!$D$18</f>
        <v>0</v>
      </c>
      <c r="E43" s="81">
        <f>E9/'[1]mesures ang'!$D$18</f>
        <v>0</v>
      </c>
      <c r="F43" s="79">
        <f t="shared" si="20"/>
        <v>0</v>
      </c>
      <c r="G43" s="80">
        <f>G9/'[1]mesures ang'!$D$18</f>
        <v>0</v>
      </c>
      <c r="H43" s="79">
        <f t="shared" si="21"/>
        <v>0</v>
      </c>
      <c r="I43" s="81">
        <f>I9/'[1]mesures ang'!$D$18</f>
        <v>0</v>
      </c>
      <c r="J43" s="80">
        <f>J9/'[1]mesures ang'!$D$18</f>
        <v>0</v>
      </c>
      <c r="K43" s="82">
        <f>K9/'[1]mesures ang'!$D$18</f>
        <v>0</v>
      </c>
      <c r="L43" s="80">
        <f>L9/'[1]mesures ang'!$D$18</f>
        <v>0</v>
      </c>
      <c r="M43" s="81">
        <f>M9/'[1]mesures ang'!$D$18</f>
        <v>0</v>
      </c>
      <c r="N43" s="83">
        <f t="shared" si="23"/>
        <v>0</v>
      </c>
      <c r="O43" s="90"/>
    </row>
    <row r="44" spans="1:25" ht="15">
      <c r="A44" s="85" t="str">
        <f t="shared" si="22"/>
        <v>Reserve</v>
      </c>
      <c r="B44" s="74">
        <v>4.5</v>
      </c>
      <c r="C44" s="86">
        <f t="shared" si="19"/>
        <v>135</v>
      </c>
      <c r="D44" s="87">
        <f>D10/'[1]mesures ang'!$D$18</f>
        <v>4.2328042328042326</v>
      </c>
      <c r="E44" s="87">
        <f>E10/'[1]mesures ang'!$D$18</f>
        <v>31.746031746031743</v>
      </c>
      <c r="F44" s="86">
        <f t="shared" si="20"/>
        <v>22.5</v>
      </c>
      <c r="G44" s="87">
        <f>G10/'[1]mesures ang'!$D$18</f>
        <v>21.164021164021165</v>
      </c>
      <c r="H44" s="86">
        <f t="shared" si="21"/>
        <v>4</v>
      </c>
      <c r="I44" s="87">
        <f>I10/'[1]mesures ang'!$D$18</f>
        <v>0</v>
      </c>
      <c r="J44" s="87">
        <f>J10/'[1]mesures ang'!$D$18</f>
        <v>28.571428571428569</v>
      </c>
      <c r="K44" s="88">
        <f>K10/'[1]mesures ang'!$D$18</f>
        <v>0.42328042328042326</v>
      </c>
      <c r="L44" s="87">
        <f>L10/'[1]mesures ang'!$D$18</f>
        <v>11.28747795414462</v>
      </c>
      <c r="M44" s="87">
        <f>M10/'[1]mesures ang'!$D$18</f>
        <v>9.5238095238095237</v>
      </c>
      <c r="N44" s="83">
        <f t="shared" si="23"/>
        <v>3.1669999999999998</v>
      </c>
      <c r="O44" s="77"/>
    </row>
    <row r="45" spans="1:25" ht="15">
      <c r="A45" s="89" t="str">
        <f t="shared" si="22"/>
        <v>Pie Town par regular</v>
      </c>
      <c r="B45" s="74">
        <v>2</v>
      </c>
      <c r="C45" s="79">
        <f t="shared" si="19"/>
        <v>60</v>
      </c>
      <c r="D45" s="80">
        <f>D11/'[1]mesures ang'!$D$18</f>
        <v>2.1164021164021163</v>
      </c>
      <c r="E45" s="81">
        <f>E11/'[1]mesures ang'!$D$18</f>
        <v>14.109347442680775</v>
      </c>
      <c r="F45" s="79">
        <f t="shared" si="20"/>
        <v>10</v>
      </c>
      <c r="G45" s="80">
        <f>G11/'[1]mesures ang'!$D$18</f>
        <v>10.582010582010582</v>
      </c>
      <c r="H45" s="79">
        <f t="shared" si="21"/>
        <v>2</v>
      </c>
      <c r="I45" s="81">
        <f>I11/'[1]mesures ang'!$D$18</f>
        <v>0</v>
      </c>
      <c r="J45" s="80">
        <f>J11/'[1]mesures ang'!$D$18</f>
        <v>12.698412698412698</v>
      </c>
      <c r="K45" s="82">
        <f>K11/'[1]mesures ang'!$D$18</f>
        <v>0.21164021164021163</v>
      </c>
      <c r="L45" s="80">
        <f>L11/'[1]mesures ang'!$D$18</f>
        <v>5.6437389770723101</v>
      </c>
      <c r="M45" s="81">
        <f>M11/'[1]mesures ang'!$D$18</f>
        <v>4.2328042328042326</v>
      </c>
      <c r="N45" s="83">
        <f t="shared" si="23"/>
        <v>1.466</v>
      </c>
      <c r="O45" s="90"/>
    </row>
    <row r="46" spans="1:25" ht="15">
      <c r="A46" s="85" t="str">
        <f t="shared" si="22"/>
        <v>Grants par Sand canyon alt</v>
      </c>
      <c r="B46" s="74">
        <v>5.2</v>
      </c>
      <c r="C46" s="86">
        <f t="shared" si="19"/>
        <v>156</v>
      </c>
      <c r="D46" s="87">
        <f>D12/'[1]mesures ang'!$D$18</f>
        <v>5.2910052910052912</v>
      </c>
      <c r="E46" s="87">
        <f>E12/'[1]mesures ang'!$D$18</f>
        <v>36.684303350970019</v>
      </c>
      <c r="F46" s="86">
        <f t="shared" si="20"/>
        <v>26</v>
      </c>
      <c r="G46" s="87">
        <f>G12/'[1]mesures ang'!$D$18</f>
        <v>26.455026455026452</v>
      </c>
      <c r="H46" s="86">
        <f t="shared" si="21"/>
        <v>5</v>
      </c>
      <c r="I46" s="87">
        <f>I12/'[1]mesures ang'!$D$18</f>
        <v>0</v>
      </c>
      <c r="J46" s="87">
        <f>J12/'[1]mesures ang'!$D$18</f>
        <v>33.015873015873012</v>
      </c>
      <c r="K46" s="88">
        <f>K12/'[1]mesures ang'!$D$18</f>
        <v>0.52910052910052907</v>
      </c>
      <c r="L46" s="87">
        <f>L12/'[1]mesures ang'!$D$18</f>
        <v>14.109347442680775</v>
      </c>
      <c r="M46" s="87">
        <f>M12/'[1]mesures ang'!$D$18</f>
        <v>11.005291005291005</v>
      </c>
      <c r="N46" s="83">
        <f t="shared" si="23"/>
        <v>3.7589999999999999</v>
      </c>
      <c r="O46" s="77"/>
    </row>
    <row r="47" spans="1:25" ht="15">
      <c r="A47" s="89" t="str">
        <f t="shared" si="22"/>
        <v>Cuba</v>
      </c>
      <c r="B47" s="74">
        <v>0</v>
      </c>
      <c r="C47" s="79">
        <f t="shared" si="19"/>
        <v>0</v>
      </c>
      <c r="D47" s="80">
        <f>D13/'[1]mesures ang'!$D$18</f>
        <v>0</v>
      </c>
      <c r="E47" s="81">
        <f>E13/'[1]mesures ang'!$D$18</f>
        <v>0</v>
      </c>
      <c r="F47" s="79">
        <f t="shared" si="20"/>
        <v>0</v>
      </c>
      <c r="G47" s="80">
        <f>G13/'[1]mesures ang'!$D$18</f>
        <v>0</v>
      </c>
      <c r="H47" s="79">
        <f t="shared" si="21"/>
        <v>0</v>
      </c>
      <c r="I47" s="81">
        <f>I13/'[1]mesures ang'!$D$18</f>
        <v>0</v>
      </c>
      <c r="J47" s="80">
        <f>J13/'[1]mesures ang'!$D$18</f>
        <v>0</v>
      </c>
      <c r="K47" s="82">
        <f>K13/'[1]mesures ang'!$D$18</f>
        <v>0</v>
      </c>
      <c r="L47" s="80">
        <f>L13/'[1]mesures ang'!$D$18</f>
        <v>0</v>
      </c>
      <c r="M47" s="81">
        <f>M13/'[1]mesures ang'!$D$18</f>
        <v>0</v>
      </c>
      <c r="N47" s="83">
        <f t="shared" si="23"/>
        <v>0</v>
      </c>
      <c r="O47" s="77"/>
    </row>
    <row r="48" spans="1:25" ht="15">
      <c r="A48" s="85" t="str">
        <f t="shared" si="22"/>
        <v>Ghost Ranch</v>
      </c>
      <c r="B48" s="74">
        <v>5.2</v>
      </c>
      <c r="C48" s="86">
        <f t="shared" si="19"/>
        <v>156</v>
      </c>
      <c r="D48" s="87">
        <f>D14/'[1]mesures ang'!$D$18</f>
        <v>5.2910052910052912</v>
      </c>
      <c r="E48" s="87">
        <f>E14/'[1]mesures ang'!$D$18</f>
        <v>36.684303350970019</v>
      </c>
      <c r="F48" s="86">
        <f t="shared" si="20"/>
        <v>26</v>
      </c>
      <c r="G48" s="87">
        <f>G14/'[1]mesures ang'!$D$18</f>
        <v>26.455026455026452</v>
      </c>
      <c r="H48" s="86">
        <f t="shared" si="21"/>
        <v>5</v>
      </c>
      <c r="I48" s="87">
        <f>I14/'[1]mesures ang'!$D$18</f>
        <v>0</v>
      </c>
      <c r="J48" s="87">
        <f>J14/'[1]mesures ang'!$D$18</f>
        <v>33.015873015873012</v>
      </c>
      <c r="K48" s="88">
        <f>K14/'[1]mesures ang'!$D$18</f>
        <v>0.52910052910052907</v>
      </c>
      <c r="L48" s="87">
        <f>L14/'[1]mesures ang'!$D$18</f>
        <v>14.109347442680775</v>
      </c>
      <c r="M48" s="87">
        <f>M14/'[1]mesures ang'!$D$18</f>
        <v>11.005291005291005</v>
      </c>
      <c r="N48" s="83">
        <f t="shared" si="23"/>
        <v>3.7589999999999999</v>
      </c>
      <c r="O48" s="90"/>
    </row>
    <row r="49" spans="1:15" ht="15">
      <c r="A49" s="89" t="str">
        <f t="shared" si="22"/>
        <v>Chama</v>
      </c>
      <c r="B49" s="74">
        <v>3.5486699747625607</v>
      </c>
      <c r="C49" s="79">
        <f t="shared" si="19"/>
        <v>106.46009924287682</v>
      </c>
      <c r="D49" s="80">
        <f>D15/'[1]mesures ang'!$D$18</f>
        <v>3.1746031746031744</v>
      </c>
      <c r="E49" s="81">
        <f>E15/'[1]mesures ang'!$D$18</f>
        <v>25.034708816667095</v>
      </c>
      <c r="F49" s="79">
        <f t="shared" si="20"/>
        <v>17.743349873812804</v>
      </c>
      <c r="G49" s="80">
        <f>G15/'[1]mesures ang'!$D$18</f>
        <v>15.873015873015872</v>
      </c>
      <c r="H49" s="79">
        <f t="shared" si="21"/>
        <v>3</v>
      </c>
      <c r="I49" s="81">
        <f>I15/'[1]mesures ang'!$D$18</f>
        <v>0</v>
      </c>
      <c r="J49" s="80">
        <f>J15/'[1]mesures ang'!$D$18</f>
        <v>22.531237935000384</v>
      </c>
      <c r="K49" s="82">
        <f>K15/'[1]mesures ang'!$D$18</f>
        <v>0.31746031746031744</v>
      </c>
      <c r="L49" s="80">
        <f>L15/'[1]mesures ang'!$D$18</f>
        <v>8.4656084656084651</v>
      </c>
      <c r="M49" s="81">
        <f>M15/'[1]mesures ang'!$D$18</f>
        <v>7.5104126450001285</v>
      </c>
      <c r="N49" s="83">
        <f t="shared" si="23"/>
        <v>2.4568748881384037</v>
      </c>
      <c r="O49" s="77"/>
    </row>
    <row r="50" spans="1:15" ht="15">
      <c r="A50" s="85" t="str">
        <f t="shared" si="22"/>
        <v>Pagosa Spring</v>
      </c>
      <c r="B50" s="74">
        <v>4.5</v>
      </c>
      <c r="C50" s="86">
        <f t="shared" si="19"/>
        <v>135</v>
      </c>
      <c r="D50" s="87">
        <f>D16/'[1]mesures ang'!$D$18</f>
        <v>4.2328042328042326</v>
      </c>
      <c r="E50" s="87">
        <f>E16/'[1]mesures ang'!$D$18</f>
        <v>31.746031746031743</v>
      </c>
      <c r="F50" s="86">
        <f t="shared" si="20"/>
        <v>22.5</v>
      </c>
      <c r="G50" s="87">
        <f>G16/'[1]mesures ang'!$D$18</f>
        <v>21.164021164021165</v>
      </c>
      <c r="H50" s="86">
        <f t="shared" si="21"/>
        <v>4</v>
      </c>
      <c r="I50" s="87">
        <f>I16/'[1]mesures ang'!$D$18</f>
        <v>0</v>
      </c>
      <c r="J50" s="87">
        <f>J16/'[1]mesures ang'!$D$18</f>
        <v>28.571428571428569</v>
      </c>
      <c r="K50" s="88">
        <f>K16/'[1]mesures ang'!$D$18</f>
        <v>0.42328042328042326</v>
      </c>
      <c r="L50" s="87">
        <f>L16/'[1]mesures ang'!$D$18</f>
        <v>11.28747795414462</v>
      </c>
      <c r="M50" s="87">
        <f>M16/'[1]mesures ang'!$D$18</f>
        <v>9.5238095238095237</v>
      </c>
      <c r="N50" s="83">
        <f t="shared" si="23"/>
        <v>3.1669999999999998</v>
      </c>
      <c r="O50" s="84"/>
    </row>
    <row r="51" spans="1:15" ht="15">
      <c r="A51" s="89" t="str">
        <f t="shared" si="22"/>
        <v>Silverton (Molas pass)</v>
      </c>
      <c r="B51" s="74">
        <v>1.5</v>
      </c>
      <c r="C51" s="79">
        <f t="shared" si="19"/>
        <v>45</v>
      </c>
      <c r="D51" s="80">
        <f>D17/'[1]mesures ang'!$D$18</f>
        <v>1.0582010582010581</v>
      </c>
      <c r="E51" s="81">
        <f>E17/'[1]mesures ang'!$D$18</f>
        <v>10.582010582010582</v>
      </c>
      <c r="F51" s="79">
        <f t="shared" si="20"/>
        <v>7.5</v>
      </c>
      <c r="G51" s="80">
        <f>G17/'[1]mesures ang'!$D$18</f>
        <v>5.2910052910052912</v>
      </c>
      <c r="H51" s="79">
        <f t="shared" si="21"/>
        <v>1</v>
      </c>
      <c r="I51" s="81">
        <f>I17/'[1]mesures ang'!$D$18</f>
        <v>0</v>
      </c>
      <c r="J51" s="80">
        <f>J17/'[1]mesures ang'!$D$18</f>
        <v>9.5238095238095237</v>
      </c>
      <c r="K51" s="82">
        <f>K17/'[1]mesures ang'!$D$18</f>
        <v>0.10582010582010581</v>
      </c>
      <c r="L51" s="80">
        <f>L17/'[1]mesures ang'!$D$18</f>
        <v>2.821869488536155</v>
      </c>
      <c r="M51" s="81">
        <f>M17/'[1]mesures ang'!$D$18</f>
        <v>3.1746031746031744</v>
      </c>
      <c r="N51" s="83">
        <f t="shared" si="23"/>
        <v>0.96799999999999997</v>
      </c>
      <c r="O51" s="77"/>
    </row>
    <row r="52" spans="1:15" ht="15">
      <c r="A52" s="85" t="str">
        <f t="shared" si="22"/>
        <v>Lake City</v>
      </c>
      <c r="B52" s="74">
        <v>1.5</v>
      </c>
      <c r="C52" s="86">
        <f t="shared" si="19"/>
        <v>45</v>
      </c>
      <c r="D52" s="87">
        <f>D18/'[1]mesures ang'!$D$18</f>
        <v>1.0582010582010581</v>
      </c>
      <c r="E52" s="87">
        <f>E18/'[1]mesures ang'!$D$18</f>
        <v>10.582010582010582</v>
      </c>
      <c r="F52" s="86">
        <f t="shared" si="20"/>
        <v>7.5</v>
      </c>
      <c r="G52" s="87">
        <f>G18/'[1]mesures ang'!$D$18</f>
        <v>5.2910052910052912</v>
      </c>
      <c r="H52" s="86">
        <f t="shared" si="21"/>
        <v>1</v>
      </c>
      <c r="I52" s="87">
        <f>I18/'[1]mesures ang'!$D$18</f>
        <v>0</v>
      </c>
      <c r="J52" s="87">
        <f>J18/'[1]mesures ang'!$D$18</f>
        <v>9.5238095238095237</v>
      </c>
      <c r="K52" s="88">
        <f>K18/'[1]mesures ang'!$D$18</f>
        <v>0.10582010582010581</v>
      </c>
      <c r="L52" s="87">
        <f>L18/'[1]mesures ang'!$D$18</f>
        <v>2.821869488536155</v>
      </c>
      <c r="M52" s="87">
        <f>M18/'[1]mesures ang'!$D$18</f>
        <v>3.1746031746031744</v>
      </c>
      <c r="N52" s="83">
        <f t="shared" si="23"/>
        <v>0.96799999999999997</v>
      </c>
      <c r="O52" s="77"/>
    </row>
    <row r="53" spans="1:15" ht="15">
      <c r="A53" s="89" t="str">
        <f t="shared" si="22"/>
        <v>Monarch Crest store</v>
      </c>
      <c r="B53" s="74">
        <v>3.5</v>
      </c>
      <c r="C53" s="79">
        <f t="shared" si="19"/>
        <v>105</v>
      </c>
      <c r="D53" s="80">
        <f>D19/'[1]mesures ang'!$D$18</f>
        <v>3.1746031746031744</v>
      </c>
      <c r="E53" s="81">
        <f>E19/'[1]mesures ang'!$D$18</f>
        <v>24.691358024691358</v>
      </c>
      <c r="F53" s="79">
        <f t="shared" si="20"/>
        <v>17.5</v>
      </c>
      <c r="G53" s="80">
        <f>G19/'[1]mesures ang'!$D$18</f>
        <v>15.873015873015872</v>
      </c>
      <c r="H53" s="79">
        <f t="shared" si="21"/>
        <v>3</v>
      </c>
      <c r="I53" s="81">
        <f>I19/'[1]mesures ang'!$D$18</f>
        <v>0</v>
      </c>
      <c r="J53" s="80">
        <f>J19/'[1]mesures ang'!$D$18</f>
        <v>22.222222222222221</v>
      </c>
      <c r="K53" s="82">
        <f>K19/'[1]mesures ang'!$D$18</f>
        <v>0.31746031746031744</v>
      </c>
      <c r="L53" s="80">
        <f>L19/'[1]mesures ang'!$D$18</f>
        <v>8.4656084656084651</v>
      </c>
      <c r="M53" s="81">
        <f>M19/'[1]mesures ang'!$D$18</f>
        <v>7.4074074074074074</v>
      </c>
      <c r="N53" s="83">
        <f t="shared" si="23"/>
        <v>2.4340000000000002</v>
      </c>
      <c r="O53" s="90"/>
    </row>
    <row r="54" spans="1:15" ht="15">
      <c r="A54" s="85" t="str">
        <f t="shared" si="22"/>
        <v>Twin Lakes (Buena Vista?)</v>
      </c>
      <c r="B54" s="74">
        <v>0</v>
      </c>
      <c r="C54" s="86">
        <f t="shared" si="19"/>
        <v>0</v>
      </c>
      <c r="D54" s="87">
        <f>D20/'[1]mesures ang'!$D$18</f>
        <v>0</v>
      </c>
      <c r="E54" s="87">
        <f>E20/'[1]mesures ang'!$D$18</f>
        <v>0</v>
      </c>
      <c r="F54" s="86">
        <f t="shared" si="20"/>
        <v>0</v>
      </c>
      <c r="G54" s="87">
        <f>G20/'[1]mesures ang'!$D$18</f>
        <v>0</v>
      </c>
      <c r="H54" s="86">
        <f t="shared" si="21"/>
        <v>0</v>
      </c>
      <c r="I54" s="87">
        <f>I20/'[1]mesures ang'!$D$18</f>
        <v>0</v>
      </c>
      <c r="J54" s="87">
        <f>J20/'[1]mesures ang'!$D$18</f>
        <v>0</v>
      </c>
      <c r="K54" s="88">
        <f>K20/'[1]mesures ang'!$D$18</f>
        <v>0</v>
      </c>
      <c r="L54" s="87">
        <f>L20/'[1]mesures ang'!$D$18</f>
        <v>0</v>
      </c>
      <c r="M54" s="87">
        <f>M20/'[1]mesures ang'!$D$18</f>
        <v>0</v>
      </c>
      <c r="N54" s="83">
        <f t="shared" si="23"/>
        <v>0</v>
      </c>
      <c r="O54" s="90"/>
    </row>
    <row r="55" spans="1:15" ht="15">
      <c r="A55" s="89" t="str">
        <f t="shared" si="22"/>
        <v>Leadville</v>
      </c>
      <c r="B55" s="74">
        <v>4.5</v>
      </c>
      <c r="C55" s="79">
        <f t="shared" si="19"/>
        <v>135</v>
      </c>
      <c r="D55" s="80">
        <f>D21/'[1]mesures ang'!$D$18</f>
        <v>4.2328042328042326</v>
      </c>
      <c r="E55" s="81">
        <f>E21/'[1]mesures ang'!$D$18</f>
        <v>31.746031746031743</v>
      </c>
      <c r="F55" s="79">
        <f t="shared" si="20"/>
        <v>22.5</v>
      </c>
      <c r="G55" s="80">
        <f>G21/'[1]mesures ang'!$D$18</f>
        <v>21.164021164021165</v>
      </c>
      <c r="H55" s="79">
        <f t="shared" si="21"/>
        <v>4</v>
      </c>
      <c r="I55" s="81">
        <f>I21/'[1]mesures ang'!$D$18</f>
        <v>0</v>
      </c>
      <c r="J55" s="80">
        <f>J21/'[1]mesures ang'!$D$18</f>
        <v>28.571428571428569</v>
      </c>
      <c r="K55" s="82">
        <f>K21/'[1]mesures ang'!$D$18</f>
        <v>0.42328042328042326</v>
      </c>
      <c r="L55" s="80">
        <f>L21/'[1]mesures ang'!$D$18</f>
        <v>11.28747795414462</v>
      </c>
      <c r="M55" s="81">
        <f>M21/'[1]mesures ang'!$D$18</f>
        <v>9.5238095238095237</v>
      </c>
      <c r="N55" s="83">
        <f t="shared" si="23"/>
        <v>3.1669999999999998</v>
      </c>
      <c r="O55" s="77"/>
    </row>
    <row r="56" spans="1:15" ht="15">
      <c r="A56" s="85" t="str">
        <f t="shared" si="22"/>
        <v>Brekenbridge ? Silverthorne?</v>
      </c>
      <c r="B56" s="74">
        <v>3.5</v>
      </c>
      <c r="C56" s="86">
        <f t="shared" si="19"/>
        <v>105</v>
      </c>
      <c r="D56" s="87">
        <f>D22/'[1]mesures ang'!$D$18</f>
        <v>3.1746031746031744</v>
      </c>
      <c r="E56" s="87">
        <f>E22/'[1]mesures ang'!$D$18</f>
        <v>24.691358024691358</v>
      </c>
      <c r="F56" s="86">
        <f t="shared" si="20"/>
        <v>17.5</v>
      </c>
      <c r="G56" s="87">
        <f>G22/'[1]mesures ang'!$D$18</f>
        <v>15.873015873015872</v>
      </c>
      <c r="H56" s="86">
        <f t="shared" si="21"/>
        <v>3</v>
      </c>
      <c r="I56" s="87">
        <f>I22/'[1]mesures ang'!$D$18</f>
        <v>0</v>
      </c>
      <c r="J56" s="87">
        <f>J22/'[1]mesures ang'!$D$18</f>
        <v>22.222222222222221</v>
      </c>
      <c r="K56" s="88">
        <f>K22/'[1]mesures ang'!$D$18</f>
        <v>0.31746031746031744</v>
      </c>
      <c r="L56" s="87">
        <f>L22/'[1]mesures ang'!$D$18</f>
        <v>8.4656084656084651</v>
      </c>
      <c r="M56" s="87">
        <f>M22/'[1]mesures ang'!$D$18</f>
        <v>7.4074074074074074</v>
      </c>
      <c r="N56" s="83">
        <f t="shared" si="23"/>
        <v>2.4340000000000002</v>
      </c>
      <c r="O56" s="77"/>
    </row>
    <row r="57" spans="1:15" ht="15">
      <c r="A57" s="89" t="str">
        <f t="shared" si="22"/>
        <v>Fraser</v>
      </c>
      <c r="B57" s="74">
        <v>2.5</v>
      </c>
      <c r="C57" s="79">
        <f t="shared" si="19"/>
        <v>75</v>
      </c>
      <c r="D57" s="80">
        <f>D23/'[1]mesures ang'!$D$18</f>
        <v>2.1164021164021163</v>
      </c>
      <c r="E57" s="81">
        <f>E23/'[1]mesures ang'!$D$18</f>
        <v>17.636684303350968</v>
      </c>
      <c r="F57" s="79">
        <f t="shared" si="20"/>
        <v>12.5</v>
      </c>
      <c r="G57" s="80">
        <f>G23/'[1]mesures ang'!$D$18</f>
        <v>10.582010582010582</v>
      </c>
      <c r="H57" s="79">
        <f t="shared" si="21"/>
        <v>2</v>
      </c>
      <c r="I57" s="81">
        <f>I23/'[1]mesures ang'!$D$18</f>
        <v>0</v>
      </c>
      <c r="J57" s="80">
        <f>J23/'[1]mesures ang'!$D$18</f>
        <v>15.873015873015872</v>
      </c>
      <c r="K57" s="82">
        <f>K23/'[1]mesures ang'!$D$18</f>
        <v>0.21164021164021163</v>
      </c>
      <c r="L57" s="80">
        <f>L23/'[1]mesures ang'!$D$18</f>
        <v>5.6437389770723101</v>
      </c>
      <c r="M57" s="81">
        <f>M23/'[1]mesures ang'!$D$18</f>
        <v>5.2910052910052912</v>
      </c>
      <c r="N57" s="83">
        <f t="shared" si="23"/>
        <v>1.7010000000000001</v>
      </c>
      <c r="O57" s="77"/>
    </row>
    <row r="58" spans="1:15" ht="15">
      <c r="A58" s="85" t="str">
        <f t="shared" si="22"/>
        <v>Grand Lake</v>
      </c>
      <c r="B58" s="74">
        <v>0</v>
      </c>
      <c r="C58" s="86">
        <f t="shared" si="19"/>
        <v>0</v>
      </c>
      <c r="D58" s="87">
        <f>D24/'[1]mesures ang'!$D$18</f>
        <v>0</v>
      </c>
      <c r="E58" s="87">
        <f>E24/'[1]mesures ang'!$D$18</f>
        <v>0</v>
      </c>
      <c r="F58" s="86">
        <f t="shared" si="20"/>
        <v>0</v>
      </c>
      <c r="G58" s="87">
        <f>G24/'[1]mesures ang'!$D$18</f>
        <v>0</v>
      </c>
      <c r="H58" s="86">
        <f t="shared" si="21"/>
        <v>0</v>
      </c>
      <c r="I58" s="87">
        <f>I24/'[1]mesures ang'!$D$18</f>
        <v>0</v>
      </c>
      <c r="J58" s="87">
        <f>J24/'[1]mesures ang'!$D$18</f>
        <v>0</v>
      </c>
      <c r="K58" s="88">
        <f>K24/'[1]mesures ang'!$D$18</f>
        <v>0</v>
      </c>
      <c r="L58" s="87">
        <f>L24/'[1]mesures ang'!$D$18</f>
        <v>0</v>
      </c>
      <c r="M58" s="87">
        <f>M24/'[1]mesures ang'!$D$18</f>
        <v>0</v>
      </c>
      <c r="N58" s="83">
        <f t="shared" si="23"/>
        <v>0</v>
      </c>
      <c r="O58" s="77"/>
    </row>
    <row r="59" spans="1:15" ht="15">
      <c r="A59" s="89" t="str">
        <f t="shared" si="22"/>
        <v>Steamboat Spring</v>
      </c>
      <c r="B59" s="74">
        <v>0</v>
      </c>
      <c r="C59" s="79">
        <f t="shared" si="19"/>
        <v>0</v>
      </c>
      <c r="D59" s="80">
        <f>D25/'[1]mesures ang'!$D$18</f>
        <v>0</v>
      </c>
      <c r="E59" s="81">
        <f>E25/'[1]mesures ang'!$D$18</f>
        <v>0</v>
      </c>
      <c r="F59" s="79">
        <f t="shared" si="20"/>
        <v>0</v>
      </c>
      <c r="G59" s="80">
        <f>G25/'[1]mesures ang'!$D$18</f>
        <v>0</v>
      </c>
      <c r="H59" s="79">
        <f t="shared" si="21"/>
        <v>0</v>
      </c>
      <c r="I59" s="81">
        <f>I25/'[1]mesures ang'!$D$18</f>
        <v>0</v>
      </c>
      <c r="J59" s="80">
        <f>J25/'[1]mesures ang'!$D$18</f>
        <v>0</v>
      </c>
      <c r="K59" s="82">
        <f>K25/'[1]mesures ang'!$D$18</f>
        <v>0</v>
      </c>
      <c r="L59" s="80">
        <f>L25/'[1]mesures ang'!$D$18</f>
        <v>0</v>
      </c>
      <c r="M59" s="81">
        <f>M25/'[1]mesures ang'!$D$18</f>
        <v>0</v>
      </c>
      <c r="N59" s="83">
        <f t="shared" si="23"/>
        <v>0</v>
      </c>
      <c r="O59" s="77"/>
    </row>
    <row r="60" spans="1:15" ht="15">
      <c r="A60" s="85" t="str">
        <f t="shared" si="22"/>
        <v>Encampment</v>
      </c>
      <c r="B60" s="74">
        <v>0</v>
      </c>
      <c r="C60" s="86">
        <f t="shared" si="19"/>
        <v>0</v>
      </c>
      <c r="D60" s="87">
        <f>D26/'[1]mesures ang'!$D$18</f>
        <v>0</v>
      </c>
      <c r="E60" s="87">
        <f>E26/'[1]mesures ang'!$D$18</f>
        <v>0</v>
      </c>
      <c r="F60" s="86">
        <f t="shared" si="20"/>
        <v>0</v>
      </c>
      <c r="G60" s="87">
        <f>G26/'[1]mesures ang'!$D$18</f>
        <v>0</v>
      </c>
      <c r="H60" s="86">
        <f t="shared" si="21"/>
        <v>0</v>
      </c>
      <c r="I60" s="87">
        <f>I26/'[1]mesures ang'!$D$18</f>
        <v>0</v>
      </c>
      <c r="J60" s="87">
        <f>J26/'[1]mesures ang'!$D$18</f>
        <v>0</v>
      </c>
      <c r="K60" s="88">
        <f>K26/'[1]mesures ang'!$D$18</f>
        <v>0</v>
      </c>
      <c r="L60" s="87">
        <f>L26/'[1]mesures ang'!$D$18</f>
        <v>0</v>
      </c>
      <c r="M60" s="87">
        <f>M26/'[1]mesures ang'!$D$18</f>
        <v>0</v>
      </c>
      <c r="N60" s="83">
        <f t="shared" si="23"/>
        <v>0</v>
      </c>
      <c r="O60" s="90"/>
    </row>
    <row r="61" spans="1:15" ht="15">
      <c r="A61" s="89" t="str">
        <f t="shared" si="22"/>
        <v>Rawlins</v>
      </c>
      <c r="B61" s="91"/>
      <c r="C61" s="92"/>
      <c r="D61" s="93"/>
      <c r="E61" s="92"/>
      <c r="F61" s="92"/>
      <c r="G61" s="93"/>
      <c r="H61" s="92"/>
      <c r="I61" s="92"/>
      <c r="J61" s="93"/>
      <c r="K61" s="92"/>
      <c r="L61" s="93"/>
    </row>
    <row r="62" spans="1:15" s="99" customFormat="1" ht="15">
      <c r="A62" s="95"/>
      <c r="B62" s="96" t="s">
        <v>34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8"/>
      <c r="N62" s="98"/>
    </row>
    <row r="63" spans="1:15" s="99" customFormat="1">
      <c r="A63" s="100"/>
      <c r="B63" s="96" t="s">
        <v>35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1"/>
    </row>
    <row r="64" spans="1:15" s="99" customFormat="1">
      <c r="A64" s="103"/>
      <c r="B64" s="98"/>
      <c r="C64" s="98"/>
      <c r="D64" s="98"/>
      <c r="E64" s="98"/>
      <c r="F64" s="98"/>
      <c r="G64" s="98"/>
      <c r="H64" s="102"/>
      <c r="I64" s="98"/>
      <c r="J64" s="98"/>
      <c r="K64" s="104"/>
      <c r="L64" s="98"/>
      <c r="M64" s="98"/>
      <c r="N64" s="98"/>
    </row>
    <row r="65" spans="1:14" s="99" customFormat="1">
      <c r="A65" s="103"/>
      <c r="B65" s="98"/>
      <c r="C65" s="101"/>
      <c r="D65" s="105"/>
      <c r="E65" s="105"/>
      <c r="F65" s="105"/>
      <c r="G65" s="105"/>
      <c r="H65" s="105"/>
      <c r="I65" s="105"/>
      <c r="J65" s="105"/>
      <c r="K65" s="105"/>
      <c r="L65" s="105"/>
      <c r="M65" s="98"/>
      <c r="N65" s="98"/>
    </row>
    <row r="66" spans="1:14" s="99" customFormat="1">
      <c r="A66" s="106"/>
      <c r="B66" s="98"/>
      <c r="C66" s="101"/>
      <c r="D66" s="102"/>
      <c r="E66" s="102"/>
      <c r="F66" s="102"/>
      <c r="G66" s="102"/>
      <c r="H66" s="102"/>
      <c r="I66" s="102"/>
      <c r="J66" s="102"/>
      <c r="K66" s="102"/>
      <c r="L66" s="102"/>
      <c r="M66" s="98"/>
      <c r="N66" s="98"/>
    </row>
    <row r="67" spans="1:14" s="99" customFormat="1">
      <c r="A67" s="106"/>
      <c r="B67" s="98"/>
      <c r="C67" s="107"/>
      <c r="D67" s="107"/>
      <c r="E67" s="98"/>
      <c r="F67" s="107"/>
      <c r="G67" s="107"/>
      <c r="H67" s="102"/>
      <c r="I67" s="107"/>
      <c r="J67" s="107"/>
      <c r="K67" s="107"/>
      <c r="L67" s="98"/>
      <c r="M67" s="98"/>
      <c r="N67" s="98"/>
    </row>
    <row r="68" spans="1:14" s="99" customFormat="1">
      <c r="A68" s="106"/>
      <c r="B68" s="98"/>
      <c r="C68" s="101"/>
      <c r="D68" s="105"/>
      <c r="E68" s="105"/>
      <c r="F68" s="105"/>
      <c r="G68" s="105"/>
      <c r="H68" s="105"/>
      <c r="I68" s="105"/>
      <c r="J68" s="105"/>
      <c r="K68" s="105"/>
      <c r="L68" s="105"/>
      <c r="M68" s="98"/>
      <c r="N68" s="98"/>
    </row>
  </sheetData>
  <mergeCells count="6">
    <mergeCell ref="C3:M3"/>
    <mergeCell ref="A29:A31"/>
    <mergeCell ref="A32:A34"/>
    <mergeCell ref="A36:A37"/>
    <mergeCell ref="C37:M37"/>
    <mergeCell ref="A66:A68"/>
  </mergeCells>
  <pageMargins left="3.937007874015748E-2" right="3.937007874015748E-2" top="0" bottom="0" header="0.11811023622047245" footer="0.11811023622047245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achats (2)</vt:lpstr>
      <vt:lpstr>'achats (2)'!Zone_d_impression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Romicianu</dc:creator>
  <cp:lastModifiedBy>Romicianu</cp:lastModifiedBy>
  <dcterms:created xsi:type="dcterms:W3CDTF">2018-08-17T14:36:44Z</dcterms:created>
  <dcterms:modified xsi:type="dcterms:W3CDTF">2018-08-17T14:39:04Z</dcterms:modified>
</cp:coreProperties>
</file>